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Osakond\Tiina\2020\2020 jaotused\veebruar_20\"/>
    </mc:Choice>
  </mc:AlternateContent>
  <bookViews>
    <workbookView xWindow="0" yWindow="0" windowWidth="20865" windowHeight="6750"/>
  </bookViews>
  <sheets>
    <sheet name="lisa 4" sheetId="1" r:id="rId1"/>
  </sheets>
  <definedNames>
    <definedName name="_xlnm._FilterDatabase" localSheetId="0" hidden="1">'lisa 4'!$B$11:$G$81</definedName>
    <definedName name="_xlnm.Print_Titles" localSheetId="0">'lisa 4'!$4:$5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1" l="1"/>
  <c r="E113" i="1"/>
  <c r="F113" i="1"/>
  <c r="G113" i="1"/>
  <c r="D114" i="1"/>
  <c r="D115" i="1"/>
  <c r="D116" i="1"/>
  <c r="D106" i="1"/>
  <c r="F41" i="1"/>
  <c r="F189" i="1"/>
  <c r="F186" i="1"/>
  <c r="F184" i="1"/>
  <c r="F179" i="1"/>
  <c r="F175" i="1"/>
  <c r="F172" i="1"/>
  <c r="F163" i="1"/>
  <c r="F154" i="1"/>
  <c r="F150" i="1"/>
  <c r="F137" i="1"/>
  <c r="F131" i="1"/>
  <c r="F126" i="1"/>
  <c r="F125" i="1"/>
  <c r="F118" i="1"/>
  <c r="F109" i="1"/>
  <c r="F101" i="1"/>
  <c r="F87" i="1"/>
  <c r="F85" i="1"/>
  <c r="F81" i="1"/>
  <c r="F71" i="1"/>
  <c r="F68" i="1"/>
  <c r="F66" i="1" s="1"/>
  <c r="F59" i="1"/>
  <c r="F54" i="1"/>
  <c r="F50" i="1"/>
  <c r="F47" i="1"/>
  <c r="F27" i="1"/>
  <c r="F22" i="1"/>
  <c r="F14" i="1"/>
  <c r="F12" i="1"/>
  <c r="D191" i="1"/>
  <c r="D190" i="1"/>
  <c r="G189" i="1"/>
  <c r="E189" i="1"/>
  <c r="D189" i="1" s="1"/>
  <c r="D188" i="1"/>
  <c r="D187" i="1"/>
  <c r="G186" i="1"/>
  <c r="G184" i="1" s="1"/>
  <c r="E186" i="1"/>
  <c r="D185" i="1"/>
  <c r="D183" i="1"/>
  <c r="D182" i="1"/>
  <c r="D181" i="1"/>
  <c r="D180" i="1"/>
  <c r="G179" i="1"/>
  <c r="E179" i="1"/>
  <c r="D178" i="1"/>
  <c r="D177" i="1"/>
  <c r="D176" i="1"/>
  <c r="G175" i="1"/>
  <c r="E175" i="1"/>
  <c r="D175" i="1" s="1"/>
  <c r="D174" i="1"/>
  <c r="D173" i="1"/>
  <c r="G172" i="1"/>
  <c r="E172" i="1"/>
  <c r="D171" i="1"/>
  <c r="D170" i="1"/>
  <c r="D169" i="1"/>
  <c r="D168" i="1"/>
  <c r="D167" i="1"/>
  <c r="D166" i="1"/>
  <c r="E164" i="1"/>
  <c r="E163" i="1" s="1"/>
  <c r="G163" i="1"/>
  <c r="D162" i="1"/>
  <c r="D161" i="1"/>
  <c r="D160" i="1"/>
  <c r="D159" i="1"/>
  <c r="D158" i="1"/>
  <c r="D157" i="1"/>
  <c r="D156" i="1"/>
  <c r="D155" i="1"/>
  <c r="G154" i="1"/>
  <c r="G153" i="1" s="1"/>
  <c r="E154" i="1"/>
  <c r="D154" i="1" s="1"/>
  <c r="D152" i="1"/>
  <c r="D151" i="1"/>
  <c r="G150" i="1"/>
  <c r="E150" i="1"/>
  <c r="D150" i="1" s="1"/>
  <c r="D149" i="1"/>
  <c r="D148" i="1"/>
  <c r="D147" i="1"/>
  <c r="D146" i="1"/>
  <c r="D145" i="1"/>
  <c r="D144" i="1"/>
  <c r="D143" i="1"/>
  <c r="D142" i="1"/>
  <c r="D141" i="1"/>
  <c r="D140" i="1"/>
  <c r="D139" i="1"/>
  <c r="D138" i="1"/>
  <c r="G137" i="1"/>
  <c r="E137" i="1"/>
  <c r="D136" i="1"/>
  <c r="D135" i="1"/>
  <c r="G134" i="1"/>
  <c r="D134" i="1" s="1"/>
  <c r="D133" i="1"/>
  <c r="G132" i="1"/>
  <c r="D132" i="1"/>
  <c r="E131" i="1"/>
  <c r="D130" i="1"/>
  <c r="D129" i="1"/>
  <c r="D127" i="1"/>
  <c r="G126" i="1"/>
  <c r="E126" i="1"/>
  <c r="D126" i="1" s="1"/>
  <c r="G125" i="1"/>
  <c r="D124" i="1"/>
  <c r="D123" i="1"/>
  <c r="D122" i="1"/>
  <c r="D121" i="1"/>
  <c r="E120" i="1"/>
  <c r="E118" i="1" s="1"/>
  <c r="D119" i="1"/>
  <c r="G118" i="1"/>
  <c r="D117" i="1"/>
  <c r="D112" i="1"/>
  <c r="D111" i="1"/>
  <c r="D110" i="1"/>
  <c r="G109" i="1"/>
  <c r="D107" i="1"/>
  <c r="D105" i="1"/>
  <c r="D104" i="1"/>
  <c r="D103" i="1"/>
  <c r="D102" i="1"/>
  <c r="G101" i="1"/>
  <c r="E101" i="1"/>
  <c r="D101" i="1" s="1"/>
  <c r="D100" i="1"/>
  <c r="D99" i="1"/>
  <c r="D98" i="1"/>
  <c r="D97" i="1"/>
  <c r="D96" i="1"/>
  <c r="D95" i="1"/>
  <c r="D94" i="1"/>
  <c r="D93" i="1"/>
  <c r="D92" i="1"/>
  <c r="D91" i="1"/>
  <c r="D90" i="1"/>
  <c r="D89" i="1"/>
  <c r="D88" i="1"/>
  <c r="G87" i="1"/>
  <c r="E87" i="1"/>
  <c r="D86" i="1"/>
  <c r="E85" i="1"/>
  <c r="E80" i="1" s="1"/>
  <c r="D84" i="1"/>
  <c r="D83" i="1"/>
  <c r="D82" i="1"/>
  <c r="G81" i="1"/>
  <c r="G80" i="1" s="1"/>
  <c r="E81" i="1"/>
  <c r="D79" i="1"/>
  <c r="D78" i="1"/>
  <c r="D77" i="1"/>
  <c r="D76" i="1"/>
  <c r="D75" i="1"/>
  <c r="D74" i="1"/>
  <c r="D73" i="1"/>
  <c r="D72" i="1"/>
  <c r="G71" i="1"/>
  <c r="E71" i="1"/>
  <c r="D70" i="1"/>
  <c r="D69" i="1"/>
  <c r="G68" i="1"/>
  <c r="E68" i="1"/>
  <c r="D68" i="1"/>
  <c r="D67" i="1"/>
  <c r="G66" i="1"/>
  <c r="E66" i="1"/>
  <c r="D65" i="1"/>
  <c r="D64" i="1"/>
  <c r="D63" i="1"/>
  <c r="D62" i="1"/>
  <c r="D61" i="1"/>
  <c r="D60" i="1"/>
  <c r="G59" i="1"/>
  <c r="E59" i="1"/>
  <c r="D57" i="1"/>
  <c r="D56" i="1"/>
  <c r="D55" i="1"/>
  <c r="G54" i="1"/>
  <c r="G8" i="1" s="1"/>
  <c r="E54" i="1"/>
  <c r="E8" i="1" s="1"/>
  <c r="D53" i="1"/>
  <c r="D52" i="1"/>
  <c r="D51" i="1"/>
  <c r="G50" i="1"/>
  <c r="E50" i="1"/>
  <c r="D49" i="1"/>
  <c r="D48" i="1"/>
  <c r="G47" i="1"/>
  <c r="D47" i="1" s="1"/>
  <c r="E47" i="1"/>
  <c r="D46" i="1"/>
  <c r="D45" i="1"/>
  <c r="D44" i="1"/>
  <c r="D43" i="1"/>
  <c r="D42" i="1"/>
  <c r="G41" i="1"/>
  <c r="E41" i="1"/>
  <c r="D40" i="1"/>
  <c r="D39" i="1"/>
  <c r="D38" i="1"/>
  <c r="D37" i="1"/>
  <c r="D36" i="1"/>
  <c r="D35" i="1"/>
  <c r="D34" i="1"/>
  <c r="D33" i="1"/>
  <c r="D32" i="1"/>
  <c r="D31" i="1"/>
  <c r="D30" i="1"/>
  <c r="D29" i="1"/>
  <c r="E28" i="1"/>
  <c r="D28" i="1" s="1"/>
  <c r="G27" i="1"/>
  <c r="G26" i="1"/>
  <c r="D25" i="1"/>
  <c r="D23" i="1"/>
  <c r="E22" i="1"/>
  <c r="D21" i="1"/>
  <c r="D20" i="1"/>
  <c r="D19" i="1"/>
  <c r="D18" i="1"/>
  <c r="D17" i="1"/>
  <c r="D16" i="1"/>
  <c r="E15" i="1"/>
  <c r="D15" i="1" s="1"/>
  <c r="G14" i="1"/>
  <c r="E14" i="1"/>
  <c r="E13" i="1"/>
  <c r="E9" i="1" s="1"/>
  <c r="G12" i="1"/>
  <c r="G9" i="1"/>
  <c r="D186" i="1" l="1"/>
  <c r="D172" i="1"/>
  <c r="D113" i="1"/>
  <c r="G24" i="1"/>
  <c r="D54" i="1"/>
  <c r="F8" i="1"/>
  <c r="D8" i="1" s="1"/>
  <c r="E12" i="1"/>
  <c r="E11" i="1" s="1"/>
  <c r="D22" i="1"/>
  <c r="G11" i="1"/>
  <c r="D164" i="1"/>
  <c r="D71" i="1"/>
  <c r="F153" i="1"/>
  <c r="F108" i="1"/>
  <c r="D109" i="1"/>
  <c r="D87" i="1"/>
  <c r="D85" i="1"/>
  <c r="F80" i="1"/>
  <c r="D80" i="1" s="1"/>
  <c r="D81" i="1"/>
  <c r="D50" i="1"/>
  <c r="F11" i="1"/>
  <c r="F7" i="1"/>
  <c r="F26" i="1"/>
  <c r="F24" i="1" s="1"/>
  <c r="D66" i="1"/>
  <c r="D120" i="1"/>
  <c r="F9" i="1"/>
  <c r="D9" i="1" s="1"/>
  <c r="D13" i="1"/>
  <c r="D12" i="1" s="1"/>
  <c r="D14" i="1"/>
  <c r="D11" i="1" s="1"/>
  <c r="D118" i="1"/>
  <c r="D179" i="1"/>
  <c r="D59" i="1"/>
  <c r="D41" i="1"/>
  <c r="D137" i="1"/>
  <c r="D163" i="1"/>
  <c r="E153" i="1"/>
  <c r="E27" i="1"/>
  <c r="E125" i="1"/>
  <c r="G131" i="1"/>
  <c r="E184" i="1"/>
  <c r="D184" i="1" s="1"/>
  <c r="D153" i="1" l="1"/>
  <c r="F6" i="1"/>
  <c r="D131" i="1"/>
  <c r="G7" i="1"/>
  <c r="G6" i="1" s="1"/>
  <c r="G108" i="1"/>
  <c r="D125" i="1"/>
  <c r="E108" i="1"/>
  <c r="E7" i="1"/>
  <c r="D27" i="1"/>
  <c r="D26" i="1" s="1"/>
  <c r="D24" i="1" s="1"/>
  <c r="E26" i="1"/>
  <c r="E24" i="1" s="1"/>
  <c r="D108" i="1" l="1"/>
  <c r="D7" i="1"/>
  <c r="D6" i="1" s="1"/>
  <c r="E6" i="1"/>
</calcChain>
</file>

<file path=xl/sharedStrings.xml><?xml version="1.0" encoding="utf-8"?>
<sst xmlns="http://schemas.openxmlformats.org/spreadsheetml/2006/main" count="277" uniqueCount="203">
  <si>
    <t>TARTU LINNA 2020. a eelarve INVESTEERIMISTEGEVUSE  KULUD</t>
  </si>
  <si>
    <t>eurodes</t>
  </si>
  <si>
    <t>Kulu 
liik</t>
  </si>
  <si>
    <t>KOKKU</t>
  </si>
  <si>
    <t>Finantseerimisallikad</t>
  </si>
  <si>
    <t>linn</t>
  </si>
  <si>
    <t>toetused</t>
  </si>
  <si>
    <t>INVESTEERIMISTEGEVUS  KULUD  kokku</t>
  </si>
  <si>
    <t>Põhivara soetus</t>
  </si>
  <si>
    <t>PVS</t>
  </si>
  <si>
    <t>Põhivara soetuseks antav sihtfinantseerimine</t>
  </si>
  <si>
    <t>ASF</t>
  </si>
  <si>
    <t>Finantskulud</t>
  </si>
  <si>
    <t>FK</t>
  </si>
  <si>
    <t>Investeerimistegevuse kulud objektide ja finantseerimisallikate lõikes</t>
  </si>
  <si>
    <t>ÜLDISED VALITSUSSEKTORI TEENUSED</t>
  </si>
  <si>
    <t xml:space="preserve">   Valitsussektori võla teenindamine</t>
  </si>
  <si>
    <t>linna laenude teenindamine</t>
  </si>
  <si>
    <r>
      <t xml:space="preserve">   </t>
    </r>
    <r>
      <rPr>
        <b/>
        <i/>
        <sz val="11"/>
        <rFont val="Times New Roman"/>
        <family val="1"/>
        <charset val="186"/>
      </rPr>
      <t>Linnavalitsus</t>
    </r>
  </si>
  <si>
    <t>Raekoja plats 14 ruumide remont</t>
  </si>
  <si>
    <t>Raekoja plats 14 sisustamine</t>
  </si>
  <si>
    <t>IT tarkvara arendused ja vahendite soetamine</t>
  </si>
  <si>
    <t>Raekoja plats 6 hoone rekonstrueerimise projekteerimine</t>
  </si>
  <si>
    <t>Raekoja lifti ehituse projekteerimine</t>
  </si>
  <si>
    <t>sõiduautode väljaost</t>
  </si>
  <si>
    <t>AVALIK KORD</t>
  </si>
  <si>
    <r>
      <t xml:space="preserve">   Politsei</t>
    </r>
    <r>
      <rPr>
        <sz val="11"/>
        <rFont val="Times New Roman"/>
        <family val="1"/>
        <charset val="186"/>
      </rPr>
      <t xml:space="preserve"> - Toetus Lõuna Prefektuurile videovalve laiendamiseks</t>
    </r>
  </si>
  <si>
    <t>MAJANDUS</t>
  </si>
  <si>
    <t>Maakorraldus - linna arenguks maa ost</t>
  </si>
  <si>
    <t xml:space="preserve"> Linna teed, tänavad ja sillad</t>
  </si>
  <si>
    <t>Tänavate rekonstrueerimine, ehitus, 
projekteerimine</t>
  </si>
  <si>
    <t>Riia tn viadukti ja tunnelite ehitus</t>
  </si>
  <si>
    <t>Turu ja Ropka tee ristmik</t>
  </si>
  <si>
    <t>Vanemuise tn (Akadeemia-Ülikooli ja Uueturu)</t>
  </si>
  <si>
    <t>Ülikooli tn (Raekoja plats-Küütri)</t>
  </si>
  <si>
    <t>Laseri tn</t>
  </si>
  <si>
    <t>Mõisavahe tn 9 korruseliste majade parklad</t>
  </si>
  <si>
    <t>Inseneri tn</t>
  </si>
  <si>
    <t>Tüve ja Lääne tn</t>
  </si>
  <si>
    <t>Marja tn trepp</t>
  </si>
  <si>
    <t>Kapsa tn</t>
  </si>
  <si>
    <t>Koostööprojektid arendajatega</t>
  </si>
  <si>
    <t>projekteerimised</t>
  </si>
  <si>
    <t>Ülekatted, pindamised ja koostööprojektid</t>
  </si>
  <si>
    <t>Jalgratta- ja jalgteed, sillad</t>
  </si>
  <si>
    <t>Vaksali tn - EMÜ – Waldorfkool kergliiklustee</t>
  </si>
  <si>
    <t>Tartu-Rahinge-Ilmatsalu  kergliiklustee</t>
  </si>
  <si>
    <t>Kaasav eelarve "Eeskujulikud rattateed"</t>
  </si>
  <si>
    <t>Kuradisild</t>
  </si>
  <si>
    <t>Sadevee liitumistasu</t>
  </si>
  <si>
    <t xml:space="preserve">   Liikluskorraldus</t>
  </si>
  <si>
    <t>Jaama ja Rõõmu tee ristmik (Jaama 173)</t>
  </si>
  <si>
    <t>fooriristmike rekonstrueerimine</t>
  </si>
  <si>
    <t xml:space="preserve">  Transpordikorraldus</t>
  </si>
  <si>
    <t>rattarendisüsteemi arendamine</t>
  </si>
  <si>
    <t>Puidu bussipeatuse rajamine</t>
  </si>
  <si>
    <r>
      <t xml:space="preserve">  </t>
    </r>
    <r>
      <rPr>
        <b/>
        <i/>
        <sz val="11"/>
        <rFont val="Times New Roman"/>
        <family val="1"/>
        <charset val="186"/>
      </rPr>
      <t>Veetransport - Paadisildade rajamine</t>
    </r>
  </si>
  <si>
    <r>
      <t xml:space="preserve">  </t>
    </r>
    <r>
      <rPr>
        <b/>
        <i/>
        <sz val="11"/>
        <rFont val="Times New Roman"/>
        <family val="1"/>
        <charset val="186"/>
      </rPr>
      <t>Üldmajanduslikud arendusprojektid</t>
    </r>
  </si>
  <si>
    <t xml:space="preserve">toetus SAle Tartu Teaduspark infrastruktuuri arendamiseks </t>
  </si>
  <si>
    <t>spin-off fondi sissemakse</t>
  </si>
  <si>
    <t>toetus SAle Loomemajanduskeskus Kalevi 17 restaureerimise laenu katteks</t>
  </si>
  <si>
    <t xml:space="preserve">  Muu majandus</t>
  </si>
  <si>
    <t>investeeringud korteriühistutes projekti SmartEnCity raames</t>
  </si>
  <si>
    <t>viidasüsteemi rajamine</t>
  </si>
  <si>
    <t>korteriühistute remondifond</t>
  </si>
  <si>
    <t>ettekirjutuste täitmine linna hoonetes</t>
  </si>
  <si>
    <t>Jaamamõisa maa-alade korrastamine</t>
  </si>
  <si>
    <t>KESKKONNAKAITSE</t>
  </si>
  <si>
    <r>
      <t xml:space="preserve">   </t>
    </r>
    <r>
      <rPr>
        <b/>
        <i/>
        <sz val="11"/>
        <rFont val="Times New Roman"/>
        <family val="1"/>
        <charset val="186"/>
      </rPr>
      <t xml:space="preserve">Jäätmekäitlus </t>
    </r>
    <r>
      <rPr>
        <sz val="11"/>
        <rFont val="Times New Roman"/>
        <family val="1"/>
        <charset val="186"/>
      </rPr>
      <t xml:space="preserve">- jäätmejaamale autokaalu soetamine </t>
    </r>
  </si>
  <si>
    <t xml:space="preserve">   Heitveekäitlus</t>
  </si>
  <si>
    <t xml:space="preserve">    lahkvoolse sademeveetorustiku rajamine</t>
  </si>
  <si>
    <t>toetus hüdrantide rajamiseks</t>
  </si>
  <si>
    <r>
      <t xml:space="preserve">   </t>
    </r>
    <r>
      <rPr>
        <b/>
        <i/>
        <sz val="11"/>
        <rFont val="Times New Roman"/>
        <family val="1"/>
        <charset val="186"/>
      </rPr>
      <t>Haljastus</t>
    </r>
  </si>
  <si>
    <t>Uue mängu- ja spordiväljaku rajamine (Kaunase pst 58a)</t>
  </si>
  <si>
    <t>Linnaujula ja vabaujula rekonstrueerimise projekteerimine</t>
  </si>
  <si>
    <t xml:space="preserve">Toomemäe Professorite allee kaldtee </t>
  </si>
  <si>
    <t>Sõbra tn mänguväljaku ja Sanatooriumi parkmetsa spordiväljaku rekonstrueerimistööde II etapp</t>
  </si>
  <si>
    <t>Raekoja platsi inventar</t>
  </si>
  <si>
    <t>Toomemäe teed ja trepid</t>
  </si>
  <si>
    <t>Toomemäe kaldtee projekteerimine</t>
  </si>
  <si>
    <t>ELAMU- ja KOMMUNAALMAJANDUS</t>
  </si>
  <si>
    <t xml:space="preserve">   Elamumajanduse arendamine</t>
  </si>
  <si>
    <t xml:space="preserve">linnale kuuluvate korterite remont </t>
  </si>
  <si>
    <t xml:space="preserve">linnale kuuluvate elamute remont </t>
  </si>
  <si>
    <t>SmartEnCity osalus korteriühistute hoonete rekonstrueerimisel</t>
  </si>
  <si>
    <t xml:space="preserve">   Veevarustus</t>
  </si>
  <si>
    <t>Rahinge Kandiküla ühisveevärgi ja kanalisatsioonitrassi rajamine</t>
  </si>
  <si>
    <t xml:space="preserve">   Tänavavalgustus</t>
  </si>
  <si>
    <t>Annelinna tänavavalgustuse renoveerimine</t>
  </si>
  <si>
    <t>Narva mnt valgustuse ümberehitus Võidu sillast Delta õppehooneni</t>
  </si>
  <si>
    <t>pimedate tänavalõikude valgustamine</t>
  </si>
  <si>
    <t>Vana Ihaste tänavavalgustuse uuendamine</t>
  </si>
  <si>
    <t>Toomemäe spordiplatsi valgustuse rekonstrueerimine</t>
  </si>
  <si>
    <t>Vabaduse pst ja Emajõe vahelise pargi valgustuse rekonstrueerimine</t>
  </si>
  <si>
    <t>tänavavalgustusliinide rekonstrueerimine koostöös Elektrileviga</t>
  </si>
  <si>
    <t>Rõhu küla tänavavalgustuse rekonstrueerimine</t>
  </si>
  <si>
    <t>Amortiseerunud tänavavalgustusliinide renoveerimine, võrgu optimeerimine</t>
  </si>
  <si>
    <t>Tänavavalgustuskilpide ja telemeetria- süsteemide väljavahetamine, uute loomine</t>
  </si>
  <si>
    <t>Ülekäiguradade valgustamine</t>
  </si>
  <si>
    <t>Turu 53 tänavapikenduse valgustuse ehitus</t>
  </si>
  <si>
    <t xml:space="preserve">  Muu elamu- ja kommunaaltegevus</t>
  </si>
  <si>
    <t>Kalmistu 20/22 majandushoone rekonstrueerimine</t>
  </si>
  <si>
    <t>Kalmistu 20/22 majandushoovi sillutamine</t>
  </si>
  <si>
    <t>Tuigo kalmistu uute kvartalite vaheliste teede 
rajamine</t>
  </si>
  <si>
    <t>Pauluse ja Puiestee leinamajade fassaadide remont</t>
  </si>
  <si>
    <t>Uspenski kabeli sisekujunduse renoveerimine</t>
  </si>
  <si>
    <t>VABA AEG ja KULTUUR</t>
  </si>
  <si>
    <t xml:space="preserve">   Spordibaasid</t>
  </si>
  <si>
    <t>Annemõisa 1a jalgpallihalli rajamine</t>
  </si>
  <si>
    <t>TÜ spordihoone arendamine</t>
  </si>
  <si>
    <t>toetus jalgpalliklubile WELCO</t>
  </si>
  <si>
    <t>Kvissentali veemotokeskus (Madruse 14)</t>
  </si>
  <si>
    <r>
      <t xml:space="preserve">   </t>
    </r>
    <r>
      <rPr>
        <b/>
        <i/>
        <sz val="11"/>
        <rFont val="Times New Roman"/>
        <family val="1"/>
        <charset val="186"/>
      </rPr>
      <t>Puhkepargid</t>
    </r>
  </si>
  <si>
    <t>Toetus ABC Kinnisvarateenuste OÜ-le Aparaaditehase hoovi heakorrastamiseks</t>
  </si>
  <si>
    <t>Laululava remont</t>
  </si>
  <si>
    <t>kunstlumetootmise süsteemi väljaehitamiseks</t>
  </si>
  <si>
    <t>elektrisüsteemi rekonstrueerimiseks</t>
  </si>
  <si>
    <t>tehnika rendimakseteks</t>
  </si>
  <si>
    <t>Toetus Kastre Vallavalitsusele Vooremäe terviseradade suusasildade rekonstrueerimiseks</t>
  </si>
  <si>
    <t xml:space="preserve">   Raamatukogud </t>
  </si>
  <si>
    <t xml:space="preserve">O. Lutsu nim Linnaraamatukogu </t>
  </si>
  <si>
    <t>kodulehe uus IT lahendus</t>
  </si>
  <si>
    <t>Kompanii 3/5 konstruktiivse ekspertiisi koostamine</t>
  </si>
  <si>
    <r>
      <t xml:space="preserve">   </t>
    </r>
    <r>
      <rPr>
        <b/>
        <i/>
        <sz val="11"/>
        <rFont val="Times New Roman"/>
        <family val="1"/>
        <charset val="186"/>
      </rPr>
      <t xml:space="preserve">Vaba aja üritused </t>
    </r>
    <r>
      <rPr>
        <i/>
        <sz val="11"/>
        <rFont val="Times New Roman"/>
        <family val="1"/>
        <charset val="186"/>
      </rPr>
      <t xml:space="preserve">- </t>
    </r>
    <r>
      <rPr>
        <sz val="11"/>
        <rFont val="Times New Roman"/>
        <family val="1"/>
        <charset val="186"/>
      </rPr>
      <t xml:space="preserve">toetus kultuuri- ja spordiühingutele inventari ja/või seadmete soetamiseks </t>
    </r>
  </si>
  <si>
    <t xml:space="preserve">  Muuseumid</t>
  </si>
  <si>
    <t>Linnamuuseumi uute näituste väljatoomine</t>
  </si>
  <si>
    <t>Mänguasjamuuseumi remonttööd (Lutsu 8)</t>
  </si>
  <si>
    <t>taristu remonttööd</t>
  </si>
  <si>
    <t>Teatri Kodu helitehnika kaasajastamine</t>
  </si>
  <si>
    <t xml:space="preserve">   Muinsuskaitse</t>
  </si>
  <si>
    <t>Lõuna-Eesti Vabastajate mälestussamba taastamine</t>
  </si>
  <si>
    <t xml:space="preserve">toetus SAle Tartu Maarja Kirik </t>
  </si>
  <si>
    <t>linnamüüri taastamine (Vabaduse pst 9)</t>
  </si>
  <si>
    <t>restaureerimise toetused</t>
  </si>
  <si>
    <t>toetus EAÕK Tartu Pühade Aleksandrite Kogudusele Sõbra 19a piirdeaia ümberehitustöödeks</t>
  </si>
  <si>
    <t>toetus EELK Tartu Peetri Kogudusele kiriku remonttöödeks</t>
  </si>
  <si>
    <t>Telleri kabeli sisemised restaureerimistööd</t>
  </si>
  <si>
    <t>Toetus Eesti Apostlik Õigeusu Kirikule</t>
  </si>
  <si>
    <t xml:space="preserve">Toetus EELK Tartu Peetri Kogudusele </t>
  </si>
  <si>
    <t>Raadi kalmistu telliskabeli renoveerimise projekteerimine</t>
  </si>
  <si>
    <t>toetus Tartu Juudi Kogukonnale Vana-juudi kalmistu mausoleumi renoveerimiseks</t>
  </si>
  <si>
    <r>
      <t xml:space="preserve"> </t>
    </r>
    <r>
      <rPr>
        <b/>
        <sz val="11"/>
        <rFont val="Times New Roman"/>
        <family val="1"/>
        <charset val="186"/>
      </rPr>
      <t>Kunst</t>
    </r>
    <r>
      <rPr>
        <b/>
        <i/>
        <sz val="11"/>
        <rFont val="Times New Roman"/>
        <family val="1"/>
        <charset val="186"/>
      </rPr>
      <t xml:space="preserve"> - </t>
    </r>
    <r>
      <rPr>
        <sz val="11"/>
        <rFont val="Times New Roman"/>
        <family val="1"/>
        <charset val="186"/>
      </rPr>
      <t>toetus</t>
    </r>
    <r>
      <rPr>
        <b/>
        <i/>
        <sz val="11"/>
        <rFont val="Times New Roman"/>
        <family val="1"/>
        <charset val="186"/>
      </rPr>
      <t xml:space="preserve"> </t>
    </r>
    <r>
      <rPr>
        <sz val="11"/>
        <rFont val="Times New Roman"/>
        <family val="1"/>
        <charset val="186"/>
      </rPr>
      <t>Tartu Kunstnike Liidule Vanemuise 26 hoones linnaresidentuuri loomiseks</t>
    </r>
  </si>
  <si>
    <t xml:space="preserve">  Muu vabaaeg ja kultuur</t>
  </si>
  <si>
    <t>Lodjakoja ehitamine</t>
  </si>
  <si>
    <t>südalinna kultuurikeskuse ettevalmistustööd</t>
  </si>
  <si>
    <t>HARIDUS</t>
  </si>
  <si>
    <t xml:space="preserve">   Koolieelsed lasteasutused</t>
  </si>
  <si>
    <t xml:space="preserve">Uute lasteaedade rajamine, sh </t>
  </si>
  <si>
    <t>(Pepleri 1a)</t>
  </si>
  <si>
    <t>Kesklinna Lastekeskus (Akadeemia 2)</t>
  </si>
  <si>
    <t>Lasteaed Pääsupesa (Sõpruse pst 12) rekonstrueerimine</t>
  </si>
  <si>
    <t>lasteaedade rühmade remondid</t>
  </si>
  <si>
    <t>lasteaedade mänguväljakute ja õuepaviljonide korrashoid</t>
  </si>
  <si>
    <t>lasteaedade tehnosüsteemide korrastamine</t>
  </si>
  <si>
    <t>lasteaed Hellik (Aardla 138) rekonstrueerimise projekteerimine</t>
  </si>
  <si>
    <t xml:space="preserve">   Üldhariduskoolid</t>
  </si>
  <si>
    <t>Annelinna Gümnaasiumi (Kaunase pst 68)</t>
  </si>
  <si>
    <t xml:space="preserve">Forseliuse Kool (Tähe 103) </t>
  </si>
  <si>
    <t>Kroonuaia Kool (Ploomi 1)</t>
  </si>
  <si>
    <t>Salme 1a hoone rekonstrueerimise projekteerimine</t>
  </si>
  <si>
    <t>Karlova Kooli (Lina 2) rekonstrueerimise projekteerimine</t>
  </si>
  <si>
    <t>Veeriku Kool (Veeriku 41)</t>
  </si>
  <si>
    <t>Hansa Kooli/Descartes’i Kooli (Anne 63 ja Anne 65) rekonstrueerimise eskiislahendus</t>
  </si>
  <si>
    <r>
      <t xml:space="preserve">   </t>
    </r>
    <r>
      <rPr>
        <b/>
        <i/>
        <sz val="11"/>
        <rFont val="Times New Roman"/>
        <family val="1"/>
        <charset val="186"/>
      </rPr>
      <t xml:space="preserve">Kutseõppeasutused </t>
    </r>
    <r>
      <rPr>
        <sz val="11"/>
        <rFont val="Times New Roman"/>
        <family val="1"/>
        <charset val="186"/>
      </rPr>
      <t xml:space="preserve"> </t>
    </r>
  </si>
  <si>
    <t>hoone Põllu 11a rekonstrueerimine</t>
  </si>
  <si>
    <t>digitaalse õppevara arendamine</t>
  </si>
  <si>
    <t xml:space="preserve">    Noorte huviharidus ja huvitegevus</t>
  </si>
  <si>
    <t>Anne Noortekeskuse (Uus 56) rekonstrueerimine</t>
  </si>
  <si>
    <t>Laste Kunstikooli (Tiigi 61) akende vahetus</t>
  </si>
  <si>
    <r>
      <t xml:space="preserve">    Taseme alusel mittemääratletav haridus </t>
    </r>
    <r>
      <rPr>
        <sz val="11"/>
        <rFont val="Times New Roman"/>
        <family val="1"/>
        <charset val="186"/>
      </rPr>
      <t>- 
Kutsehariduskeskuse õppeotstarbeliste seadmete soetamine</t>
    </r>
  </si>
  <si>
    <t xml:space="preserve">   Muu haridus (09800)</t>
  </si>
  <si>
    <t>ettekirjutiste täitmine</t>
  </si>
  <si>
    <t>haridusasutuste territooriumide korrashoid</t>
  </si>
  <si>
    <t>haridusasutuste rekonstrueerimistööde 
projekteerimised</t>
  </si>
  <si>
    <t>kaasav eelarve  "Tartu Katoliku kooli Tähtpere Aed"</t>
  </si>
  <si>
    <t>SOTSIAALNE KAITSE</t>
  </si>
  <si>
    <r>
      <t xml:space="preserve">   </t>
    </r>
    <r>
      <rPr>
        <b/>
        <i/>
        <sz val="11"/>
        <rFont val="Times New Roman"/>
        <family val="1"/>
        <charset val="186"/>
      </rPr>
      <t>Muu puuetega inimeste sotsiaalne kaitse</t>
    </r>
    <r>
      <rPr>
        <sz val="11"/>
        <rFont val="Times New Roman"/>
        <family val="1"/>
        <charset val="186"/>
      </rPr>
      <t xml:space="preserve"> - 
trepitõstukite soetus</t>
    </r>
  </si>
  <si>
    <r>
      <t xml:space="preserve">   </t>
    </r>
    <r>
      <rPr>
        <b/>
        <i/>
        <sz val="11"/>
        <rFont val="Times New Roman"/>
        <family val="1"/>
        <charset val="186"/>
      </rPr>
      <t>Eakate sotsiaalhoolekande asutused</t>
    </r>
  </si>
  <si>
    <t>Rahu 15 piirkonnakeskuse ruumide remont</t>
  </si>
  <si>
    <t>Hooldekodu (Liiva 32)</t>
  </si>
  <si>
    <t xml:space="preserve">   Muu sotsiaalsete riskirühmade kaitse</t>
  </si>
  <si>
    <t>Tüve 2 ja 4 sotsiaalüürimajade rajamine</t>
  </si>
  <si>
    <t>üldhooldekodu (Nõlvaku 10) rajamise projekteerimine</t>
  </si>
  <si>
    <t>jäägi arvel</t>
  </si>
  <si>
    <t xml:space="preserve">Loomade varjupaik Roosi 91K </t>
  </si>
  <si>
    <t>murutraktori ja oksapurustaja soetamine</t>
  </si>
  <si>
    <t>Tamme staadioni tribüünihoone automaatika uuendamine</t>
  </si>
  <si>
    <t>PVC halli soetamine ja paigaldamine</t>
  </si>
  <si>
    <t xml:space="preserve">asutusele Tartu Sport </t>
  </si>
  <si>
    <t xml:space="preserve">Variku Kool (Aianduse 4) </t>
  </si>
  <si>
    <t>selgitused</t>
  </si>
  <si>
    <t>2019. leping Stagnation OÜ-ga haldustarkvara lähteülesande visualiseerimiseks, 2020 jätkatakse lähteülesande koostamist, et 2020. a II pa alustada uue tarkvara hankimisega</t>
  </si>
  <si>
    <t>kokkulepe Maaametiga Lääneringtee projekti ettevalmistuse osas</t>
  </si>
  <si>
    <t xml:space="preserve">KÜ kunstiteose toetus ( Tiigi 3, Tiigi 19, Al-dri 12) </t>
  </si>
  <si>
    <t>Ehitustööde leping sõlmitud 2019, tööde lõpp 2020 alguses.</t>
  </si>
  <si>
    <t xml:space="preserve">arhit. eelproj Voluut OÜ( töid teostatakse), halli paigaldamine Diotech Electric OÜ poolt; kaabeldused veebr-märts; valveseadmeye paigaldus Securitas Eesti AS poolt veebr-märts; </t>
  </si>
  <si>
    <t>leping ASiga Pristis ajal 13.01-01.03.2020.a</t>
  </si>
  <si>
    <t>Annelinna harukogu ruumidesse jahutuse ehitamine. Leping sõlmitud 2019 summas 30 408 eur, tööde lõpp märts 2020.</t>
  </si>
  <si>
    <t>Tähe 101 ehitustööde lõpetamine</t>
  </si>
  <si>
    <t>2019.a. Sõlmitud lepingute maht on 134 487 eurot, millest ületulev on 5489 eurot.</t>
  </si>
  <si>
    <t>Lepinguga kaetud Forseliuse kooli lifti projekteerimistöö</t>
  </si>
  <si>
    <t>Annelinna harukogu jahutussüsteemi ehitamine</t>
  </si>
  <si>
    <t>Variku Kooli ehitustöödest tulevad  2020. aastasse üle vaegtööd summas 299 948 eurot. Kuna tellijal on töövõtjaga erimeelsused teostatud tööde kvaliteedinõuetele vastavuse osas, tellib tellija täiendavalt tugevvoolutööde  ekspertiisi ja hoonesse osalise müramõõtmise summas 30 052 eurot.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</si>
</sst>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1"/>
      <color theme="1"/>
      <name val="Calibri"/>
      <family val="2"/>
      <charset val="186"/>
      <scheme val="minor"/>
    </font>
    <font>
      <sz val="10"/>
      <name val="Arial"/>
      <family val="2"/>
      <charset val="186"/>
    </font>
    <font>
      <sz val="11"/>
      <name val="Times New Roman"/>
      <family val="1"/>
      <charset val="186"/>
    </font>
    <font>
      <b/>
      <sz val="11"/>
      <name val="Times New Roman"/>
      <family val="1"/>
      <charset val="186"/>
    </font>
    <font>
      <sz val="9"/>
      <name val="Times New Roman"/>
      <family val="1"/>
      <charset val="186"/>
    </font>
    <font>
      <b/>
      <sz val="9"/>
      <name val="Times New Roman"/>
      <family val="1"/>
      <charset val="186"/>
    </font>
    <font>
      <i/>
      <sz val="10"/>
      <name val="Times New Roman"/>
      <family val="1"/>
      <charset val="186"/>
    </font>
    <font>
      <sz val="12"/>
      <name val="Times New Roman"/>
      <family val="1"/>
      <charset val="186"/>
    </font>
    <font>
      <b/>
      <i/>
      <sz val="11"/>
      <name val="Times New Roman"/>
      <family val="1"/>
      <charset val="186"/>
    </font>
    <font>
      <i/>
      <sz val="9"/>
      <name val="Times New Roman"/>
      <family val="1"/>
      <charset val="186"/>
    </font>
    <font>
      <b/>
      <u/>
      <sz val="11"/>
      <name val="Times New Roman"/>
      <family val="1"/>
      <charset val="186"/>
    </font>
    <font>
      <i/>
      <sz val="11"/>
      <name val="Times New Roman"/>
      <family val="1"/>
      <charset val="186"/>
    </font>
    <font>
      <sz val="10"/>
      <name val="Times New Roman"/>
      <family val="1"/>
      <charset val="186"/>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hair">
        <color auto="1"/>
      </right>
      <top style="hair">
        <color auto="1"/>
      </top>
      <bottom style="thin">
        <color indexed="64"/>
      </bottom>
      <diagonal/>
    </border>
    <border>
      <left style="hair">
        <color indexed="64"/>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right style="hair">
        <color auto="1"/>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diagonal/>
    </border>
    <border>
      <left style="hair">
        <color auto="1"/>
      </left>
      <right style="thin">
        <color indexed="64"/>
      </right>
      <top style="hair">
        <color auto="1"/>
      </top>
      <bottom style="hair">
        <color auto="1"/>
      </bottom>
      <diagonal/>
    </border>
    <border>
      <left style="hair">
        <color auto="1"/>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auto="1"/>
      </left>
      <right style="thin">
        <color indexed="64"/>
      </right>
      <top/>
      <bottom style="hair">
        <color auto="1"/>
      </bottom>
      <diagonal/>
    </border>
    <border>
      <left/>
      <right style="thin">
        <color indexed="64"/>
      </right>
      <top/>
      <bottom/>
      <diagonal/>
    </border>
    <border>
      <left style="hair">
        <color indexed="64"/>
      </left>
      <right/>
      <top style="thin">
        <color indexed="64"/>
      </top>
      <bottom style="hair">
        <color indexed="64"/>
      </bottom>
      <diagonal/>
    </border>
  </borders>
  <cellStyleXfs count="4">
    <xf numFmtId="0" fontId="0" fillId="0" borderId="0"/>
    <xf numFmtId="0" fontId="2" fillId="0" borderId="0"/>
    <xf numFmtId="0" fontId="2" fillId="0" borderId="0"/>
    <xf numFmtId="0" fontId="1" fillId="0" borderId="0"/>
  </cellStyleXfs>
  <cellXfs count="234">
    <xf numFmtId="0" fontId="0" fillId="0" borderId="0" xfId="0"/>
    <xf numFmtId="0" fontId="3" fillId="2" borderId="0" xfId="1" applyFont="1" applyFill="1" applyBorder="1"/>
    <xf numFmtId="0" fontId="3" fillId="2" borderId="0" xfId="1" applyFont="1" applyFill="1"/>
    <xf numFmtId="0" fontId="4" fillId="2" borderId="0" xfId="1" applyFont="1" applyFill="1" applyBorder="1" applyAlignment="1">
      <alignment wrapText="1"/>
    </xf>
    <xf numFmtId="0" fontId="5" fillId="2" borderId="0" xfId="1" applyFont="1" applyFill="1" applyBorder="1" applyAlignment="1">
      <alignment horizontal="center" wrapText="1"/>
    </xf>
    <xf numFmtId="3" fontId="3" fillId="2" borderId="0" xfId="1" applyNumberFormat="1" applyFont="1" applyFill="1" applyBorder="1" applyAlignment="1">
      <alignment horizontal="right" wrapText="1"/>
    </xf>
    <xf numFmtId="3" fontId="6" fillId="2" borderId="0" xfId="1" applyNumberFormat="1" applyFont="1" applyFill="1" applyBorder="1"/>
    <xf numFmtId="0" fontId="7" fillId="2" borderId="0" xfId="1" applyFont="1" applyFill="1" applyBorder="1" applyAlignment="1">
      <alignment horizontal="right" vertical="center"/>
    </xf>
    <xf numFmtId="0" fontId="3" fillId="2" borderId="1" xfId="1" applyFont="1" applyFill="1" applyBorder="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3" fillId="2" borderId="6" xfId="1" applyFont="1" applyFill="1" applyBorder="1" applyAlignment="1">
      <alignment vertical="center"/>
    </xf>
    <xf numFmtId="164" fontId="3" fillId="2" borderId="9" xfId="1" applyNumberFormat="1" applyFont="1" applyFill="1" applyBorder="1" applyAlignment="1">
      <alignment horizontal="center" vertical="center"/>
    </xf>
    <xf numFmtId="164" fontId="3" fillId="2" borderId="10" xfId="1" applyNumberFormat="1" applyFont="1" applyFill="1" applyBorder="1" applyAlignment="1">
      <alignment horizontal="center" vertical="center" wrapText="1"/>
    </xf>
    <xf numFmtId="0" fontId="3" fillId="2" borderId="11" xfId="1" applyFont="1" applyFill="1" applyBorder="1" applyAlignment="1">
      <alignment vertical="center"/>
    </xf>
    <xf numFmtId="0" fontId="4" fillId="2" borderId="12" xfId="1" applyFont="1" applyFill="1" applyBorder="1" applyAlignment="1">
      <alignment vertical="center" wrapText="1"/>
    </xf>
    <xf numFmtId="0" fontId="5" fillId="2" borderId="3" xfId="1" applyFont="1" applyFill="1" applyBorder="1" applyAlignment="1">
      <alignment horizontal="center" vertical="center" wrapText="1"/>
    </xf>
    <xf numFmtId="3" fontId="4" fillId="2" borderId="3" xfId="1" applyNumberFormat="1" applyFont="1" applyFill="1" applyBorder="1" applyAlignment="1">
      <alignment horizontal="right" vertical="center"/>
    </xf>
    <xf numFmtId="3" fontId="4" fillId="2" borderId="13" xfId="1" applyNumberFormat="1" applyFont="1" applyFill="1" applyBorder="1" applyAlignment="1">
      <alignment horizontal="right" vertical="center"/>
    </xf>
    <xf numFmtId="0" fontId="3" fillId="2" borderId="11" xfId="1" applyFont="1" applyFill="1" applyBorder="1"/>
    <xf numFmtId="0" fontId="3" fillId="2" borderId="14" xfId="1" applyFont="1" applyFill="1" applyBorder="1" applyAlignment="1">
      <alignment wrapText="1"/>
    </xf>
    <xf numFmtId="0" fontId="5" fillId="2" borderId="15" xfId="1" applyFont="1" applyFill="1" applyBorder="1" applyAlignment="1">
      <alignment horizontal="center" wrapText="1"/>
    </xf>
    <xf numFmtId="3" fontId="3" fillId="2" borderId="15" xfId="1" applyNumberFormat="1" applyFont="1" applyFill="1" applyBorder="1" applyAlignment="1">
      <alignment horizontal="right" wrapText="1"/>
    </xf>
    <xf numFmtId="3" fontId="3" fillId="2" borderId="15" xfId="1" applyNumberFormat="1" applyFont="1" applyFill="1" applyBorder="1"/>
    <xf numFmtId="3" fontId="3" fillId="2" borderId="16" xfId="1" applyNumberFormat="1" applyFont="1" applyFill="1" applyBorder="1"/>
    <xf numFmtId="0" fontId="3" fillId="2" borderId="17" xfId="1" applyFont="1" applyFill="1" applyBorder="1" applyAlignment="1">
      <alignment vertical="center" wrapText="1"/>
    </xf>
    <xf numFmtId="0" fontId="5" fillId="2" borderId="8" xfId="1" applyFont="1" applyFill="1" applyBorder="1" applyAlignment="1">
      <alignment horizontal="center" vertical="center" wrapText="1"/>
    </xf>
    <xf numFmtId="3" fontId="3" fillId="2" borderId="8" xfId="1" applyNumberFormat="1" applyFont="1" applyFill="1" applyBorder="1" applyAlignment="1">
      <alignment horizontal="right" wrapText="1"/>
    </xf>
    <xf numFmtId="3" fontId="3" fillId="2" borderId="8" xfId="1" applyNumberFormat="1" applyFont="1" applyFill="1" applyBorder="1" applyAlignment="1">
      <alignment vertical="center"/>
    </xf>
    <xf numFmtId="3" fontId="3" fillId="2" borderId="18" xfId="1" applyNumberFormat="1" applyFont="1" applyFill="1" applyBorder="1" applyAlignment="1">
      <alignment vertical="center"/>
    </xf>
    <xf numFmtId="0" fontId="8" fillId="2" borderId="0" xfId="1" applyFont="1" applyFill="1" applyBorder="1" applyAlignment="1">
      <alignment vertical="center"/>
    </xf>
    <xf numFmtId="0" fontId="8" fillId="2" borderId="0" xfId="1" applyFont="1" applyFill="1" applyAlignment="1">
      <alignment vertical="center"/>
    </xf>
    <xf numFmtId="3" fontId="4" fillId="2" borderId="3" xfId="1" applyNumberFormat="1" applyFont="1" applyFill="1" applyBorder="1" applyAlignment="1">
      <alignment vertical="center"/>
    </xf>
    <xf numFmtId="3" fontId="4" fillId="2" borderId="13" xfId="1" applyNumberFormat="1" applyFont="1" applyFill="1" applyBorder="1" applyAlignment="1">
      <alignment vertical="center"/>
    </xf>
    <xf numFmtId="0" fontId="9" fillId="2" borderId="20" xfId="1" applyFont="1" applyFill="1" applyBorder="1" applyAlignment="1">
      <alignment horizontal="left" wrapText="1"/>
    </xf>
    <xf numFmtId="0" fontId="5" fillId="2" borderId="21" xfId="1" applyFont="1" applyFill="1" applyBorder="1" applyAlignment="1">
      <alignment horizontal="center" wrapText="1"/>
    </xf>
    <xf numFmtId="3" fontId="9" fillId="2" borderId="22" xfId="1" applyNumberFormat="1" applyFont="1" applyFill="1" applyBorder="1"/>
    <xf numFmtId="3" fontId="9" fillId="2" borderId="23" xfId="1" applyNumberFormat="1" applyFont="1" applyFill="1" applyBorder="1"/>
    <xf numFmtId="0" fontId="3" fillId="2" borderId="14" xfId="1" applyFont="1" applyFill="1" applyBorder="1" applyAlignment="1">
      <alignment horizontal="left" wrapText="1"/>
    </xf>
    <xf numFmtId="0" fontId="3" fillId="2" borderId="20" xfId="1" applyFont="1" applyFill="1" applyBorder="1" applyAlignment="1">
      <alignment horizontal="left" wrapText="1"/>
    </xf>
    <xf numFmtId="0" fontId="10" fillId="2" borderId="21" xfId="1" applyFont="1" applyFill="1" applyBorder="1" applyAlignment="1">
      <alignment horizontal="center" wrapText="1"/>
    </xf>
    <xf numFmtId="3" fontId="9" fillId="2" borderId="24" xfId="1" applyNumberFormat="1" applyFont="1" applyFill="1" applyBorder="1"/>
    <xf numFmtId="0" fontId="5" fillId="2" borderId="15" xfId="1" applyFont="1" applyFill="1" applyBorder="1" applyAlignment="1">
      <alignment horizontal="center" vertical="center" wrapText="1"/>
    </xf>
    <xf numFmtId="3" fontId="3" fillId="2" borderId="15" xfId="1" applyNumberFormat="1" applyFont="1" applyFill="1" applyBorder="1" applyAlignment="1">
      <alignment horizontal="right" vertical="center" wrapText="1"/>
    </xf>
    <xf numFmtId="3" fontId="3" fillId="2" borderId="15" xfId="1" applyNumberFormat="1" applyFont="1" applyFill="1" applyBorder="1" applyAlignment="1">
      <alignment vertical="center"/>
    </xf>
    <xf numFmtId="3" fontId="3" fillId="2" borderId="16" xfId="1" applyNumberFormat="1" applyFont="1" applyFill="1" applyBorder="1" applyAlignment="1">
      <alignment vertical="center"/>
    </xf>
    <xf numFmtId="49" fontId="4" fillId="2" borderId="12" xfId="1" applyNumberFormat="1" applyFont="1" applyFill="1" applyBorder="1" applyAlignment="1">
      <alignment wrapText="1"/>
    </xf>
    <xf numFmtId="49" fontId="5" fillId="2" borderId="3" xfId="1" applyNumberFormat="1" applyFont="1" applyFill="1" applyBorder="1" applyAlignment="1">
      <alignment horizontal="center" wrapText="1"/>
    </xf>
    <xf numFmtId="3" fontId="4" fillId="2" borderId="3" xfId="1" applyNumberFormat="1" applyFont="1" applyFill="1" applyBorder="1" applyAlignment="1">
      <alignment horizontal="right" vertical="center" wrapText="1"/>
    </xf>
    <xf numFmtId="49" fontId="9" fillId="2" borderId="17" xfId="1" applyNumberFormat="1" applyFont="1" applyFill="1" applyBorder="1" applyAlignment="1">
      <alignment vertical="center" wrapText="1"/>
    </xf>
    <xf numFmtId="49" fontId="5" fillId="2" borderId="8" xfId="1" applyNumberFormat="1" applyFont="1" applyFill="1" applyBorder="1" applyAlignment="1">
      <alignment horizontal="center" vertical="center" wrapText="1"/>
    </xf>
    <xf numFmtId="3" fontId="9" fillId="2" borderId="8" xfId="1" applyNumberFormat="1" applyFont="1" applyFill="1" applyBorder="1" applyAlignment="1">
      <alignment horizontal="right" vertical="center" wrapText="1"/>
    </xf>
    <xf numFmtId="3" fontId="9" fillId="2" borderId="8" xfId="1" applyNumberFormat="1" applyFont="1" applyFill="1" applyBorder="1" applyAlignment="1">
      <alignment vertical="center"/>
    </xf>
    <xf numFmtId="3" fontId="9" fillId="2" borderId="18" xfId="1" applyNumberFormat="1" applyFont="1" applyFill="1" applyBorder="1" applyAlignment="1">
      <alignment vertical="center"/>
    </xf>
    <xf numFmtId="49" fontId="4" fillId="2" borderId="2" xfId="1" applyNumberFormat="1" applyFont="1" applyFill="1" applyBorder="1" applyAlignment="1">
      <alignment vertical="center" wrapText="1"/>
    </xf>
    <xf numFmtId="49" fontId="5" fillId="2" borderId="4" xfId="1" applyNumberFormat="1" applyFont="1" applyFill="1" applyBorder="1" applyAlignment="1">
      <alignment horizontal="center" vertical="center" wrapText="1"/>
    </xf>
    <xf numFmtId="3" fontId="4" fillId="2" borderId="4" xfId="1" applyNumberFormat="1" applyFont="1" applyFill="1" applyBorder="1" applyAlignment="1">
      <alignment vertical="center"/>
    </xf>
    <xf numFmtId="3" fontId="4" fillId="2" borderId="5" xfId="1" applyNumberFormat="1" applyFont="1" applyFill="1" applyBorder="1" applyAlignment="1">
      <alignment vertical="center"/>
    </xf>
    <xf numFmtId="49" fontId="9" fillId="2" borderId="14" xfId="1" applyNumberFormat="1" applyFont="1" applyFill="1" applyBorder="1" applyAlignment="1">
      <alignment vertical="center" wrapText="1"/>
    </xf>
    <xf numFmtId="49" fontId="5" fillId="2" borderId="15" xfId="1" applyNumberFormat="1" applyFont="1" applyFill="1" applyBorder="1" applyAlignment="1">
      <alignment horizontal="center" vertical="center" wrapText="1"/>
    </xf>
    <xf numFmtId="3" fontId="9" fillId="2" borderId="15" xfId="1" applyNumberFormat="1" applyFont="1" applyFill="1" applyBorder="1" applyAlignment="1">
      <alignment vertical="center"/>
    </xf>
    <xf numFmtId="3" fontId="9" fillId="2" borderId="16" xfId="1" applyNumberFormat="1" applyFont="1" applyFill="1" applyBorder="1" applyAlignment="1">
      <alignment vertical="center"/>
    </xf>
    <xf numFmtId="49" fontId="9" fillId="2" borderId="20" xfId="1" applyNumberFormat="1" applyFont="1" applyFill="1" applyBorder="1" applyAlignment="1">
      <alignment horizontal="left" wrapText="1"/>
    </xf>
    <xf numFmtId="49" fontId="5" fillId="2" borderId="21" xfId="1" applyNumberFormat="1" applyFont="1" applyFill="1" applyBorder="1" applyAlignment="1">
      <alignment horizontal="center" wrapText="1"/>
    </xf>
    <xf numFmtId="49" fontId="11" fillId="2" borderId="14" xfId="1" applyNumberFormat="1" applyFont="1" applyFill="1" applyBorder="1" applyAlignment="1">
      <alignment horizontal="left" wrapText="1"/>
    </xf>
    <xf numFmtId="3" fontId="11" fillId="2" borderId="15" xfId="1" applyNumberFormat="1" applyFont="1" applyFill="1" applyBorder="1" applyAlignment="1">
      <alignment horizontal="right" vertical="center" wrapText="1"/>
    </xf>
    <xf numFmtId="3" fontId="11" fillId="2" borderId="15" xfId="1" applyNumberFormat="1" applyFont="1" applyFill="1" applyBorder="1" applyAlignment="1">
      <alignment vertical="center"/>
    </xf>
    <xf numFmtId="3" fontId="11" fillId="2" borderId="16" xfId="1" applyNumberFormat="1" applyFont="1" applyFill="1" applyBorder="1" applyAlignment="1">
      <alignment vertical="center"/>
    </xf>
    <xf numFmtId="49" fontId="3" fillId="2" borderId="14" xfId="1" applyNumberFormat="1" applyFont="1" applyFill="1" applyBorder="1" applyAlignment="1">
      <alignment horizontal="left" wrapText="1"/>
    </xf>
    <xf numFmtId="49" fontId="5" fillId="2" borderId="15" xfId="1" applyNumberFormat="1" applyFont="1" applyFill="1" applyBorder="1" applyAlignment="1">
      <alignment horizontal="center" wrapText="1"/>
    </xf>
    <xf numFmtId="49" fontId="3" fillId="2" borderId="14" xfId="1" applyNumberFormat="1" applyFont="1" applyFill="1" applyBorder="1" applyAlignment="1">
      <alignment horizontal="left" vertical="center" wrapText="1"/>
    </xf>
    <xf numFmtId="3" fontId="11" fillId="2" borderId="15" xfId="1" applyNumberFormat="1" applyFont="1" applyFill="1" applyBorder="1" applyAlignment="1">
      <alignment horizontal="right" wrapText="1"/>
    </xf>
    <xf numFmtId="3" fontId="11" fillId="2" borderId="25" xfId="1" applyNumberFormat="1" applyFont="1" applyFill="1" applyBorder="1"/>
    <xf numFmtId="3" fontId="11" fillId="2" borderId="16" xfId="1" applyNumberFormat="1" applyFont="1" applyFill="1" applyBorder="1"/>
    <xf numFmtId="3" fontId="3" fillId="2" borderId="15" xfId="1" applyNumberFormat="1" applyFont="1" applyFill="1" applyBorder="1" applyAlignment="1"/>
    <xf numFmtId="3" fontId="3" fillId="2" borderId="16" xfId="1" applyNumberFormat="1" applyFont="1" applyFill="1" applyBorder="1" applyAlignment="1"/>
    <xf numFmtId="49" fontId="11" fillId="2" borderId="14" xfId="1" applyNumberFormat="1" applyFont="1" applyFill="1" applyBorder="1" applyAlignment="1">
      <alignment wrapText="1"/>
    </xf>
    <xf numFmtId="3" fontId="11" fillId="2" borderId="15" xfId="1" applyNumberFormat="1" applyFont="1" applyFill="1" applyBorder="1"/>
    <xf numFmtId="0" fontId="12" fillId="2" borderId="11" xfId="1" applyFont="1" applyFill="1" applyBorder="1" applyAlignment="1"/>
    <xf numFmtId="49" fontId="9" fillId="2" borderId="14" xfId="1" applyNumberFormat="1" applyFont="1" applyFill="1" applyBorder="1" applyAlignment="1">
      <alignment wrapText="1"/>
    </xf>
    <xf numFmtId="49" fontId="10" fillId="2" borderId="15" xfId="1" applyNumberFormat="1" applyFont="1" applyFill="1" applyBorder="1" applyAlignment="1">
      <alignment horizontal="center" wrapText="1"/>
    </xf>
    <xf numFmtId="3" fontId="9" fillId="2" borderId="15" xfId="1" applyNumberFormat="1" applyFont="1" applyFill="1" applyBorder="1" applyAlignment="1">
      <alignment horizontal="right" wrapText="1"/>
    </xf>
    <xf numFmtId="3" fontId="9" fillId="2" borderId="15" xfId="1" applyNumberFormat="1" applyFont="1" applyFill="1" applyBorder="1" applyAlignment="1"/>
    <xf numFmtId="3" fontId="9" fillId="2" borderId="16" xfId="1" applyNumberFormat="1" applyFont="1" applyFill="1" applyBorder="1" applyAlignment="1"/>
    <xf numFmtId="0" fontId="12" fillId="2" borderId="0" xfId="1" applyFont="1" applyFill="1" applyBorder="1" applyAlignment="1"/>
    <xf numFmtId="0" fontId="3" fillId="2" borderId="11" xfId="1" applyFont="1" applyFill="1" applyBorder="1" applyAlignment="1"/>
    <xf numFmtId="0" fontId="3" fillId="2" borderId="0" xfId="1" applyFont="1" applyFill="1" applyBorder="1" applyAlignment="1"/>
    <xf numFmtId="0" fontId="9" fillId="2" borderId="14" xfId="2" applyFont="1" applyFill="1" applyBorder="1" applyAlignment="1">
      <alignment wrapText="1"/>
    </xf>
    <xf numFmtId="3" fontId="9" fillId="2" borderId="22" xfId="1" applyNumberFormat="1" applyFont="1" applyFill="1" applyBorder="1" applyAlignment="1">
      <alignment horizontal="right" wrapText="1"/>
    </xf>
    <xf numFmtId="3" fontId="9" fillId="2" borderId="22" xfId="1" applyNumberFormat="1" applyFont="1" applyFill="1" applyBorder="1" applyAlignment="1"/>
    <xf numFmtId="3" fontId="9" fillId="2" borderId="24" xfId="1" applyNumberFormat="1" applyFont="1" applyFill="1" applyBorder="1" applyAlignment="1"/>
    <xf numFmtId="49" fontId="3"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center" vertical="center" wrapText="1"/>
    </xf>
    <xf numFmtId="3" fontId="3" fillId="2" borderId="27" xfId="1" applyNumberFormat="1" applyFont="1" applyFill="1" applyBorder="1" applyAlignment="1">
      <alignment horizontal="right" vertical="center" wrapText="1"/>
    </xf>
    <xf numFmtId="3" fontId="3" fillId="2" borderId="27" xfId="1" applyNumberFormat="1" applyFont="1" applyFill="1" applyBorder="1" applyAlignment="1">
      <alignment vertical="center"/>
    </xf>
    <xf numFmtId="3" fontId="3" fillId="2" borderId="28" xfId="1" applyNumberFormat="1" applyFont="1" applyFill="1" applyBorder="1" applyAlignment="1"/>
    <xf numFmtId="0" fontId="12" fillId="2" borderId="14" xfId="2" applyFont="1" applyFill="1" applyBorder="1" applyAlignment="1">
      <alignment wrapText="1"/>
    </xf>
    <xf numFmtId="3" fontId="9" fillId="2" borderId="27" xfId="1" applyNumberFormat="1" applyFont="1" applyFill="1" applyBorder="1" applyAlignment="1">
      <alignment horizontal="right" vertical="center" wrapText="1"/>
    </xf>
    <xf numFmtId="3" fontId="9" fillId="2" borderId="27" xfId="1" applyNumberFormat="1" applyFont="1" applyFill="1" applyBorder="1" applyAlignment="1">
      <alignment vertical="center"/>
    </xf>
    <xf numFmtId="3" fontId="9" fillId="2" borderId="28" xfId="1" applyNumberFormat="1" applyFont="1" applyFill="1" applyBorder="1" applyAlignment="1">
      <alignment horizontal="right" vertical="center"/>
    </xf>
    <xf numFmtId="3" fontId="9" fillId="2" borderId="22" xfId="1" applyNumberFormat="1" applyFont="1" applyFill="1" applyBorder="1" applyAlignment="1">
      <alignment vertical="center"/>
    </xf>
    <xf numFmtId="0" fontId="3" fillId="2" borderId="0" xfId="1" applyFont="1" applyFill="1" applyAlignment="1"/>
    <xf numFmtId="0" fontId="3" fillId="2" borderId="29" xfId="1" applyFont="1" applyFill="1" applyBorder="1" applyAlignment="1"/>
    <xf numFmtId="0" fontId="12" fillId="2" borderId="11" xfId="1" applyFont="1" applyFill="1" applyBorder="1"/>
    <xf numFmtId="3" fontId="9" fillId="2" borderId="27" xfId="1" applyNumberFormat="1" applyFont="1" applyFill="1" applyBorder="1" applyAlignment="1">
      <alignment horizontal="right" wrapText="1"/>
    </xf>
    <xf numFmtId="3" fontId="9" fillId="2" borderId="27" xfId="1" applyNumberFormat="1" applyFont="1" applyFill="1" applyBorder="1"/>
    <xf numFmtId="3" fontId="9" fillId="2" borderId="28" xfId="1" applyNumberFormat="1" applyFont="1" applyFill="1" applyBorder="1"/>
    <xf numFmtId="0" fontId="12" fillId="2" borderId="0" xfId="1" applyFont="1" applyFill="1" applyBorder="1"/>
    <xf numFmtId="3" fontId="3" fillId="2" borderId="21" xfId="1" applyNumberFormat="1" applyFont="1" applyFill="1" applyBorder="1" applyAlignment="1">
      <alignment horizontal="right" vertical="center" wrapText="1"/>
    </xf>
    <xf numFmtId="3" fontId="3" fillId="2" borderId="21" xfId="1" applyNumberFormat="1" applyFont="1" applyFill="1" applyBorder="1" applyAlignment="1">
      <alignment vertical="center"/>
    </xf>
    <xf numFmtId="3" fontId="3" fillId="2" borderId="23" xfId="1" applyNumberFormat="1" applyFont="1" applyFill="1" applyBorder="1" applyAlignment="1">
      <alignment vertical="center"/>
    </xf>
    <xf numFmtId="0" fontId="3" fillId="2" borderId="6" xfId="1" applyFont="1" applyFill="1" applyBorder="1"/>
    <xf numFmtId="49" fontId="3" fillId="2" borderId="17" xfId="1" applyNumberFormat="1" applyFont="1" applyFill="1" applyBorder="1" applyAlignment="1">
      <alignment horizontal="right" wrapText="1"/>
    </xf>
    <xf numFmtId="49" fontId="5" fillId="2" borderId="8" xfId="1" applyNumberFormat="1" applyFont="1" applyFill="1" applyBorder="1" applyAlignment="1">
      <alignment horizontal="center" wrapText="1"/>
    </xf>
    <xf numFmtId="3" fontId="3" fillId="2" borderId="8" xfId="1" applyNumberFormat="1" applyFont="1" applyFill="1" applyBorder="1"/>
    <xf numFmtId="3" fontId="3" fillId="2" borderId="18" xfId="1" applyNumberFormat="1" applyFont="1" applyFill="1" applyBorder="1"/>
    <xf numFmtId="0" fontId="4" fillId="2" borderId="14" xfId="1" applyFont="1" applyFill="1" applyBorder="1" applyAlignment="1">
      <alignment vertical="center" wrapText="1"/>
    </xf>
    <xf numFmtId="3" fontId="9" fillId="2" borderId="15" xfId="1" applyNumberFormat="1" applyFont="1" applyFill="1" applyBorder="1" applyAlignment="1">
      <alignment horizontal="right" vertical="center" wrapText="1"/>
    </xf>
    <xf numFmtId="0" fontId="9" fillId="2" borderId="14" xfId="1" applyFont="1" applyFill="1" applyBorder="1" applyAlignment="1">
      <alignment vertical="center" wrapText="1"/>
    </xf>
    <xf numFmtId="3" fontId="9" fillId="2" borderId="22" xfId="1" applyNumberFormat="1" applyFont="1" applyFill="1" applyBorder="1" applyAlignment="1">
      <alignment horizontal="right" vertical="center" wrapText="1"/>
    </xf>
    <xf numFmtId="3" fontId="9" fillId="2" borderId="24" xfId="1" applyNumberFormat="1" applyFont="1" applyFill="1" applyBorder="1" applyAlignment="1">
      <alignment horizontal="right" vertical="center" wrapText="1"/>
    </xf>
    <xf numFmtId="0" fontId="3" fillId="2" borderId="14" xfId="1" applyFont="1" applyFill="1" applyBorder="1" applyAlignment="1">
      <alignment horizontal="right" vertical="center" wrapText="1"/>
    </xf>
    <xf numFmtId="3" fontId="9" fillId="2" borderId="23" xfId="1" applyNumberFormat="1" applyFont="1" applyFill="1" applyBorder="1" applyAlignment="1">
      <alignment vertical="center"/>
    </xf>
    <xf numFmtId="0" fontId="4" fillId="2" borderId="11" xfId="1" applyFont="1" applyFill="1" applyBorder="1" applyAlignment="1">
      <alignment vertical="center"/>
    </xf>
    <xf numFmtId="0" fontId="3" fillId="2" borderId="26" xfId="1" applyFont="1" applyFill="1" applyBorder="1" applyAlignment="1">
      <alignment horizontal="left" vertical="center" wrapText="1"/>
    </xf>
    <xf numFmtId="0" fontId="5" fillId="2" borderId="27" xfId="1" applyFont="1" applyFill="1" applyBorder="1" applyAlignment="1">
      <alignment horizontal="center" vertical="center" wrapText="1"/>
    </xf>
    <xf numFmtId="3" fontId="9" fillId="2" borderId="28" xfId="1" applyNumberFormat="1" applyFont="1" applyFill="1" applyBorder="1" applyAlignment="1">
      <alignment vertical="center"/>
    </xf>
    <xf numFmtId="0" fontId="4" fillId="2" borderId="0" xfId="1" applyFont="1" applyFill="1" applyBorder="1" applyAlignment="1">
      <alignment vertical="center"/>
    </xf>
    <xf numFmtId="0" fontId="4" fillId="2" borderId="14" xfId="1" applyFont="1" applyFill="1" applyBorder="1" applyAlignment="1">
      <alignment wrapText="1"/>
    </xf>
    <xf numFmtId="0" fontId="10" fillId="2" borderId="15" xfId="1" applyFont="1" applyFill="1" applyBorder="1" applyAlignment="1">
      <alignment horizontal="center" wrapText="1"/>
    </xf>
    <xf numFmtId="0" fontId="3" fillId="2" borderId="0" xfId="3" applyFont="1" applyFill="1" applyAlignment="1">
      <alignment horizontal="left" wrapText="1"/>
    </xf>
    <xf numFmtId="0" fontId="3" fillId="2" borderId="0" xfId="1" applyFont="1" applyFill="1" applyBorder="1" applyAlignment="1">
      <alignment horizontal="left" wrapText="1"/>
    </xf>
    <xf numFmtId="3" fontId="3" fillId="2" borderId="0" xfId="1" applyNumberFormat="1" applyFont="1" applyFill="1" applyBorder="1" applyAlignment="1">
      <alignment vertical="center"/>
    </xf>
    <xf numFmtId="49" fontId="9" fillId="2" borderId="20" xfId="1" applyNumberFormat="1" applyFont="1" applyFill="1" applyBorder="1" applyAlignment="1">
      <alignment wrapText="1"/>
    </xf>
    <xf numFmtId="3" fontId="4" fillId="2" borderId="21" xfId="1" applyNumberFormat="1" applyFont="1" applyFill="1" applyBorder="1" applyAlignment="1">
      <alignment horizontal="right" wrapText="1"/>
    </xf>
    <xf numFmtId="3" fontId="4" fillId="2" borderId="21" xfId="1" applyNumberFormat="1" applyFont="1" applyFill="1" applyBorder="1"/>
    <xf numFmtId="3" fontId="4" fillId="2" borderId="23" xfId="1" applyNumberFormat="1" applyFont="1" applyFill="1" applyBorder="1"/>
    <xf numFmtId="49" fontId="3" fillId="2" borderId="14" xfId="1" applyNumberFormat="1" applyFont="1" applyFill="1" applyBorder="1" applyAlignment="1">
      <alignment wrapText="1"/>
    </xf>
    <xf numFmtId="3" fontId="3" fillId="2" borderId="27" xfId="1" applyNumberFormat="1" applyFont="1" applyFill="1" applyBorder="1" applyAlignment="1">
      <alignment horizontal="right" wrapText="1"/>
    </xf>
    <xf numFmtId="3" fontId="4" fillId="2" borderId="16" xfId="1" applyNumberFormat="1" applyFont="1" applyFill="1" applyBorder="1"/>
    <xf numFmtId="49" fontId="10" fillId="2" borderId="21" xfId="1" applyNumberFormat="1" applyFont="1" applyFill="1" applyBorder="1" applyAlignment="1">
      <alignment horizontal="center" wrapText="1"/>
    </xf>
    <xf numFmtId="49" fontId="3" fillId="2" borderId="14" xfId="1" applyNumberFormat="1" applyFont="1" applyFill="1" applyBorder="1" applyAlignment="1">
      <alignment horizontal="left"/>
    </xf>
    <xf numFmtId="0" fontId="3" fillId="2" borderId="0" xfId="0" applyFont="1" applyFill="1"/>
    <xf numFmtId="3" fontId="3" fillId="2" borderId="16" xfId="1" applyNumberFormat="1" applyFont="1" applyFill="1" applyBorder="1" applyAlignment="1">
      <alignment horizontal="right" wrapText="1"/>
    </xf>
    <xf numFmtId="3" fontId="3" fillId="2" borderId="15" xfId="1" applyNumberFormat="1" applyFont="1" applyFill="1" applyBorder="1" applyAlignment="1">
      <alignment horizontal="right" vertical="center"/>
    </xf>
    <xf numFmtId="3" fontId="3" fillId="2" borderId="16" xfId="1" applyNumberFormat="1" applyFont="1" applyFill="1" applyBorder="1" applyAlignment="1">
      <alignment horizontal="right" vertical="center"/>
    </xf>
    <xf numFmtId="3" fontId="13" fillId="2" borderId="16" xfId="1" applyNumberFormat="1" applyFont="1" applyFill="1" applyBorder="1" applyAlignment="1">
      <alignment horizontal="right" vertical="center"/>
    </xf>
    <xf numFmtId="49" fontId="3" fillId="2" borderId="20" xfId="1" applyNumberFormat="1" applyFont="1" applyFill="1" applyBorder="1" applyAlignment="1">
      <alignment wrapText="1"/>
    </xf>
    <xf numFmtId="3" fontId="3" fillId="2" borderId="24" xfId="1" applyNumberFormat="1" applyFont="1" applyFill="1" applyBorder="1"/>
    <xf numFmtId="49" fontId="7" fillId="2" borderId="14" xfId="1" applyNumberFormat="1" applyFont="1" applyFill="1" applyBorder="1" applyAlignment="1">
      <alignment horizontal="right" wrapText="1"/>
    </xf>
    <xf numFmtId="3" fontId="7" fillId="2" borderId="15" xfId="1" applyNumberFormat="1" applyFont="1" applyFill="1" applyBorder="1" applyAlignment="1">
      <alignment horizontal="right" vertical="center" wrapText="1"/>
    </xf>
    <xf numFmtId="3" fontId="7" fillId="2" borderId="15" xfId="1" applyNumberFormat="1" applyFont="1" applyFill="1" applyBorder="1" applyAlignment="1">
      <alignment vertical="center"/>
    </xf>
    <xf numFmtId="3" fontId="7" fillId="2" borderId="16" xfId="1" applyNumberFormat="1" applyFont="1" applyFill="1" applyBorder="1"/>
    <xf numFmtId="49" fontId="13" fillId="2" borderId="14" xfId="1" applyNumberFormat="1" applyFont="1" applyFill="1" applyBorder="1" applyAlignment="1">
      <alignment horizontal="left" wrapText="1"/>
    </xf>
    <xf numFmtId="3" fontId="13" fillId="2" borderId="15" xfId="1" applyNumberFormat="1" applyFont="1" applyFill="1" applyBorder="1" applyAlignment="1">
      <alignment horizontal="right" vertical="center" wrapText="1"/>
    </xf>
    <xf numFmtId="3" fontId="13" fillId="2" borderId="15" xfId="1" applyNumberFormat="1" applyFont="1" applyFill="1" applyBorder="1" applyAlignment="1">
      <alignment vertical="center"/>
    </xf>
    <xf numFmtId="3" fontId="3" fillId="2" borderId="27" xfId="1" applyNumberFormat="1" applyFont="1" applyFill="1" applyBorder="1"/>
    <xf numFmtId="3" fontId="7" fillId="2" borderId="15" xfId="1" applyNumberFormat="1" applyFont="1" applyFill="1" applyBorder="1" applyAlignment="1">
      <alignment horizontal="right" wrapText="1"/>
    </xf>
    <xf numFmtId="3" fontId="7" fillId="2" borderId="15" xfId="1" applyNumberFormat="1" applyFont="1" applyFill="1" applyBorder="1" applyAlignment="1"/>
    <xf numFmtId="49" fontId="3" fillId="2" borderId="20" xfId="1" applyNumberFormat="1" applyFont="1" applyFill="1" applyBorder="1" applyAlignment="1">
      <alignment vertical="center" wrapText="1"/>
    </xf>
    <xf numFmtId="49" fontId="5" fillId="2" borderId="22" xfId="1" applyNumberFormat="1" applyFont="1" applyFill="1" applyBorder="1" applyAlignment="1">
      <alignment horizontal="center" vertical="center" wrapText="1"/>
    </xf>
    <xf numFmtId="3" fontId="9" fillId="2" borderId="21" xfId="1" applyNumberFormat="1" applyFont="1" applyFill="1" applyBorder="1" applyAlignment="1">
      <alignment vertical="center"/>
    </xf>
    <xf numFmtId="3" fontId="3" fillId="2" borderId="22" xfId="1" applyNumberFormat="1" applyFont="1" applyFill="1" applyBorder="1" applyAlignment="1">
      <alignment horizontal="right" vertical="center" wrapText="1"/>
    </xf>
    <xf numFmtId="3" fontId="3" fillId="2" borderId="22" xfId="1" applyNumberFormat="1" applyFont="1" applyFill="1" applyBorder="1" applyAlignment="1">
      <alignment vertical="center"/>
    </xf>
    <xf numFmtId="3" fontId="3" fillId="2" borderId="24" xfId="1" applyNumberFormat="1" applyFont="1" applyFill="1" applyBorder="1" applyAlignment="1">
      <alignment vertical="center"/>
    </xf>
    <xf numFmtId="49" fontId="12" fillId="2" borderId="14" xfId="1" applyNumberFormat="1" applyFont="1" applyFill="1" applyBorder="1" applyAlignment="1">
      <alignment horizontal="right" wrapText="1"/>
    </xf>
    <xf numFmtId="49" fontId="10" fillId="2" borderId="15" xfId="1" applyNumberFormat="1" applyFont="1" applyFill="1" applyBorder="1" applyAlignment="1">
      <alignment horizontal="center" vertical="center" wrapText="1"/>
    </xf>
    <xf numFmtId="3" fontId="12" fillId="2" borderId="15" xfId="1" applyNumberFormat="1" applyFont="1" applyFill="1" applyBorder="1" applyAlignment="1">
      <alignment horizontal="right" vertical="center" wrapText="1"/>
    </xf>
    <xf numFmtId="3" fontId="12" fillId="2" borderId="15" xfId="1" applyNumberFormat="1" applyFont="1" applyFill="1" applyBorder="1" applyAlignment="1">
      <alignment vertical="center"/>
    </xf>
    <xf numFmtId="3" fontId="12" fillId="2" borderId="16" xfId="1" applyNumberFormat="1" applyFont="1" applyFill="1" applyBorder="1" applyAlignment="1">
      <alignment vertical="center"/>
    </xf>
    <xf numFmtId="3" fontId="3" fillId="2" borderId="28" xfId="1" applyNumberFormat="1" applyFont="1" applyFill="1" applyBorder="1" applyAlignment="1">
      <alignment vertical="center"/>
    </xf>
    <xf numFmtId="49" fontId="7" fillId="2" borderId="15" xfId="1" applyNumberFormat="1" applyFont="1" applyFill="1" applyBorder="1" applyAlignment="1">
      <alignment horizontal="center" vertical="center" wrapText="1"/>
    </xf>
    <xf numFmtId="3" fontId="3" fillId="2" borderId="15" xfId="1" applyNumberFormat="1" applyFont="1" applyFill="1" applyBorder="1" applyAlignment="1">
      <alignment wrapText="1"/>
    </xf>
    <xf numFmtId="3" fontId="3" fillId="2" borderId="21" xfId="1" applyNumberFormat="1" applyFont="1" applyFill="1" applyBorder="1" applyAlignment="1"/>
    <xf numFmtId="3" fontId="3" fillId="2" borderId="23" xfId="1" applyNumberFormat="1" applyFont="1" applyFill="1" applyBorder="1" applyAlignment="1"/>
    <xf numFmtId="0" fontId="3" fillId="2" borderId="14" xfId="2" applyFont="1" applyFill="1" applyBorder="1" applyAlignment="1">
      <alignment horizontal="left" wrapText="1"/>
    </xf>
    <xf numFmtId="0" fontId="3" fillId="2" borderId="14" xfId="2" applyFont="1" applyFill="1" applyBorder="1" applyAlignment="1">
      <alignment horizontal="right" wrapText="1"/>
    </xf>
    <xf numFmtId="49" fontId="3" fillId="2" borderId="26" xfId="1" applyNumberFormat="1" applyFont="1" applyFill="1" applyBorder="1" applyAlignment="1">
      <alignment horizontal="right" vertical="center" wrapText="1"/>
    </xf>
    <xf numFmtId="3" fontId="3" fillId="2" borderId="21" xfId="1" applyNumberFormat="1" applyFont="1" applyFill="1" applyBorder="1"/>
    <xf numFmtId="3" fontId="3" fillId="2" borderId="23" xfId="1" applyNumberFormat="1" applyFont="1" applyFill="1" applyBorder="1"/>
    <xf numFmtId="0" fontId="9" fillId="2" borderId="14" xfId="1" applyFont="1" applyFill="1" applyBorder="1" applyAlignment="1">
      <alignment wrapText="1"/>
    </xf>
    <xf numFmtId="0" fontId="3" fillId="2" borderId="20" xfId="1" applyFont="1" applyFill="1" applyBorder="1" applyAlignment="1">
      <alignment wrapText="1"/>
    </xf>
    <xf numFmtId="3" fontId="3" fillId="2" borderId="21" xfId="1" applyNumberFormat="1" applyFont="1" applyFill="1" applyBorder="1" applyAlignment="1">
      <alignment horizontal="right" wrapText="1"/>
    </xf>
    <xf numFmtId="0" fontId="7" fillId="2" borderId="11" xfId="1" applyFont="1" applyFill="1" applyBorder="1"/>
    <xf numFmtId="0" fontId="7" fillId="2" borderId="14" xfId="1" applyFont="1" applyFill="1" applyBorder="1" applyAlignment="1">
      <alignment horizontal="right" wrapText="1"/>
    </xf>
    <xf numFmtId="0" fontId="7" fillId="2" borderId="15" xfId="1" applyFont="1" applyFill="1" applyBorder="1" applyAlignment="1">
      <alignment horizontal="center" wrapText="1"/>
    </xf>
    <xf numFmtId="3" fontId="7" fillId="2" borderId="15" xfId="1" applyNumberFormat="1" applyFont="1" applyFill="1" applyBorder="1"/>
    <xf numFmtId="0" fontId="7" fillId="2" borderId="0" xfId="1" applyFont="1" applyFill="1" applyBorder="1"/>
    <xf numFmtId="0" fontId="3" fillId="2" borderId="14" xfId="1" applyFont="1" applyFill="1" applyBorder="1" applyAlignment="1">
      <alignment horizontal="left"/>
    </xf>
    <xf numFmtId="0" fontId="3" fillId="2" borderId="15" xfId="1" applyFont="1" applyFill="1" applyBorder="1" applyAlignment="1">
      <alignment horizontal="center" wrapText="1"/>
    </xf>
    <xf numFmtId="0" fontId="7" fillId="2" borderId="0" xfId="1" applyFont="1" applyFill="1"/>
    <xf numFmtId="0" fontId="3" fillId="2" borderId="14" xfId="1" applyFont="1" applyFill="1" applyBorder="1" applyAlignment="1">
      <alignment horizontal="left" vertical="center" wrapText="1"/>
    </xf>
    <xf numFmtId="0" fontId="9" fillId="2" borderId="20" xfId="1" applyFont="1" applyFill="1" applyBorder="1" applyAlignment="1">
      <alignment wrapText="1"/>
    </xf>
    <xf numFmtId="0" fontId="5" fillId="2" borderId="21" xfId="1" applyFont="1" applyFill="1" applyBorder="1" applyAlignment="1">
      <alignment horizontal="center" vertical="center" wrapText="1"/>
    </xf>
    <xf numFmtId="0" fontId="12" fillId="2" borderId="15" xfId="1" applyFont="1" applyFill="1" applyBorder="1" applyAlignment="1">
      <alignment horizontal="center" wrapText="1"/>
    </xf>
    <xf numFmtId="3" fontId="13" fillId="2" borderId="16" xfId="1" applyNumberFormat="1" applyFont="1" applyFill="1" applyBorder="1" applyAlignment="1">
      <alignment vertical="center"/>
    </xf>
    <xf numFmtId="3" fontId="9" fillId="2" borderId="24" xfId="1" applyNumberFormat="1" applyFont="1" applyFill="1" applyBorder="1" applyAlignment="1">
      <alignment vertical="center"/>
    </xf>
    <xf numFmtId="0" fontId="9" fillId="2" borderId="20" xfId="1" applyFont="1" applyFill="1" applyBorder="1" applyAlignment="1">
      <alignment vertical="center" wrapText="1"/>
    </xf>
    <xf numFmtId="0" fontId="3" fillId="2" borderId="14" xfId="1" applyFont="1" applyFill="1" applyBorder="1" applyAlignment="1">
      <alignment vertical="center" wrapText="1"/>
    </xf>
    <xf numFmtId="0" fontId="3" fillId="2" borderId="26" xfId="1" applyFont="1" applyFill="1" applyBorder="1" applyAlignment="1">
      <alignment vertical="center" wrapText="1"/>
    </xf>
    <xf numFmtId="3" fontId="12" fillId="2" borderId="21" xfId="1" applyNumberFormat="1" applyFont="1" applyFill="1" applyBorder="1" applyAlignment="1">
      <alignment horizontal="right" vertical="center" wrapText="1"/>
    </xf>
    <xf numFmtId="3" fontId="12" fillId="2" borderId="21" xfId="1" applyNumberFormat="1" applyFont="1" applyFill="1" applyBorder="1" applyAlignment="1">
      <alignment vertical="center"/>
    </xf>
    <xf numFmtId="3" fontId="12" fillId="2" borderId="23" xfId="1" applyNumberFormat="1" applyFont="1" applyFill="1" applyBorder="1" applyAlignment="1">
      <alignment vertical="center"/>
    </xf>
    <xf numFmtId="0" fontId="3" fillId="2" borderId="17" xfId="1" applyFont="1" applyFill="1" applyBorder="1" applyAlignment="1">
      <alignment vertical="center"/>
    </xf>
    <xf numFmtId="0" fontId="10" fillId="2" borderId="8" xfId="1" applyFont="1" applyFill="1" applyBorder="1" applyAlignment="1">
      <alignment horizontal="center" vertical="center" wrapText="1"/>
    </xf>
    <xf numFmtId="3" fontId="3" fillId="2" borderId="8" xfId="1" applyNumberFormat="1" applyFont="1" applyFill="1" applyBorder="1" applyAlignment="1">
      <alignment horizontal="right" vertical="center" wrapText="1"/>
    </xf>
    <xf numFmtId="0" fontId="5" fillId="2" borderId="0" xfId="1" applyFont="1" applyFill="1" applyAlignment="1">
      <alignment horizontal="center"/>
    </xf>
    <xf numFmtId="3" fontId="3" fillId="2" borderId="0" xfId="1" applyNumberFormat="1" applyFont="1" applyFill="1" applyAlignment="1">
      <alignment horizontal="right"/>
    </xf>
    <xf numFmtId="0" fontId="3" fillId="2" borderId="0" xfId="1" applyFont="1" applyFill="1" applyAlignment="1">
      <alignment wrapText="1"/>
    </xf>
    <xf numFmtId="0" fontId="5" fillId="2" borderId="0" xfId="1" applyFont="1" applyFill="1" applyAlignment="1">
      <alignment horizontal="center" wrapText="1"/>
    </xf>
    <xf numFmtId="3" fontId="3" fillId="2" borderId="0" xfId="1" applyNumberFormat="1" applyFont="1" applyFill="1" applyAlignment="1">
      <alignment horizontal="right" wrapText="1"/>
    </xf>
    <xf numFmtId="164" fontId="3" fillId="2" borderId="0" xfId="1" applyNumberFormat="1" applyFont="1" applyFill="1" applyBorder="1"/>
    <xf numFmtId="49" fontId="3" fillId="2" borderId="14" xfId="1" applyNumberFormat="1" applyFont="1" applyFill="1" applyBorder="1" applyAlignment="1">
      <alignment horizontal="right" wrapText="1"/>
    </xf>
    <xf numFmtId="49" fontId="3" fillId="2" borderId="14" xfId="1" applyNumberFormat="1" applyFont="1" applyFill="1" applyBorder="1" applyAlignment="1">
      <alignment horizontal="right" wrapText="1" indent="1"/>
    </xf>
    <xf numFmtId="0" fontId="8" fillId="2" borderId="22" xfId="1" applyFont="1" applyFill="1" applyBorder="1" applyAlignment="1">
      <alignment vertical="center" wrapText="1"/>
    </xf>
    <xf numFmtId="0" fontId="3" fillId="2" borderId="22" xfId="1" applyFont="1" applyFill="1" applyBorder="1" applyAlignment="1">
      <alignment vertical="center" wrapText="1"/>
    </xf>
    <xf numFmtId="0" fontId="3" fillId="2" borderId="22" xfId="1" applyFont="1" applyFill="1" applyBorder="1" applyAlignment="1">
      <alignment wrapText="1"/>
    </xf>
    <xf numFmtId="0" fontId="12" fillId="2" borderId="22" xfId="1" applyFont="1" applyFill="1" applyBorder="1" applyAlignment="1">
      <alignment wrapText="1"/>
    </xf>
    <xf numFmtId="0" fontId="4" fillId="2" borderId="22" xfId="1" applyFont="1" applyFill="1" applyBorder="1" applyAlignment="1">
      <alignment vertical="center" wrapText="1"/>
    </xf>
    <xf numFmtId="0" fontId="7" fillId="2" borderId="22" xfId="1" applyFont="1" applyFill="1" applyBorder="1" applyAlignment="1">
      <alignment wrapText="1"/>
    </xf>
    <xf numFmtId="0" fontId="13" fillId="2" borderId="22" xfId="1" applyFont="1" applyFill="1" applyBorder="1" applyAlignment="1">
      <alignment wrapText="1"/>
    </xf>
    <xf numFmtId="0" fontId="3" fillId="2" borderId="0" xfId="1" applyFont="1" applyFill="1" applyAlignment="1">
      <alignment horizontal="left" wrapText="1"/>
    </xf>
    <xf numFmtId="0" fontId="3" fillId="2" borderId="0" xfId="1" applyFont="1" applyFill="1" applyAlignment="1">
      <alignment wrapText="1"/>
    </xf>
    <xf numFmtId="0" fontId="3" fillId="2" borderId="0" xfId="1" applyFont="1" applyFill="1" applyAlignment="1">
      <alignment horizontal="center"/>
    </xf>
    <xf numFmtId="0" fontId="4" fillId="2" borderId="2" xfId="1" applyFont="1" applyFill="1" applyBorder="1" applyAlignment="1">
      <alignment vertical="center" wrapText="1"/>
    </xf>
    <xf numFmtId="0" fontId="3" fillId="2" borderId="7" xfId="1" applyFont="1" applyFill="1" applyBorder="1" applyAlignment="1">
      <alignment vertical="center"/>
    </xf>
    <xf numFmtId="0" fontId="5" fillId="2" borderId="3" xfId="1" applyFont="1" applyFill="1" applyBorder="1" applyAlignment="1">
      <alignment horizontal="center" vertical="center" wrapText="1"/>
    </xf>
    <xf numFmtId="0" fontId="5" fillId="2" borderId="8" xfId="1" applyFont="1" applyFill="1" applyBorder="1" applyAlignment="1">
      <alignment horizontal="center" vertical="center" wrapText="1"/>
    </xf>
    <xf numFmtId="3" fontId="3" fillId="2" borderId="3" xfId="1" applyNumberFormat="1" applyFont="1" applyFill="1" applyBorder="1" applyAlignment="1">
      <alignment horizontal="right" vertical="center" wrapText="1"/>
    </xf>
    <xf numFmtId="3" fontId="3" fillId="2" borderId="8" xfId="1" applyNumberFormat="1" applyFont="1" applyFill="1" applyBorder="1" applyAlignment="1">
      <alignment horizontal="right" vertical="center" wrapText="1"/>
    </xf>
    <xf numFmtId="164" fontId="3" fillId="2" borderId="4" xfId="1" applyNumberFormat="1" applyFont="1" applyFill="1" applyBorder="1" applyAlignment="1">
      <alignment horizontal="center" vertical="center"/>
    </xf>
    <xf numFmtId="164" fontId="3" fillId="2" borderId="30" xfId="1" applyNumberFormat="1" applyFont="1" applyFill="1" applyBorder="1" applyAlignment="1">
      <alignment horizontal="center" vertical="center"/>
    </xf>
    <xf numFmtId="164" fontId="3" fillId="2" borderId="5" xfId="1" applyNumberFormat="1" applyFont="1" applyFill="1" applyBorder="1" applyAlignment="1">
      <alignment horizontal="center" vertical="center"/>
    </xf>
    <xf numFmtId="0" fontId="8" fillId="2" borderId="19" xfId="1" applyFont="1" applyFill="1" applyBorder="1" applyAlignment="1">
      <alignment horizontal="center" vertical="center"/>
    </xf>
  </cellXfs>
  <cellStyles count="4">
    <cellStyle name="Normaallaad 2" xfId="1"/>
    <cellStyle name="Normaallaad 8" xfId="3"/>
    <cellStyle name="Normaallaad_Leht1"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3"/>
  <sheetViews>
    <sheetView tabSelected="1" topLeftCell="A153" zoomScaleNormal="100" zoomScalePageLayoutView="90" workbookViewId="0">
      <selection activeCell="K164" sqref="K164"/>
    </sheetView>
  </sheetViews>
  <sheetFormatPr defaultRowHeight="15" x14ac:dyDescent="0.25"/>
  <cols>
    <col min="1" max="1" width="0.85546875" style="1" customWidth="1"/>
    <col min="2" max="2" width="45.5703125" style="208" customWidth="1"/>
    <col min="3" max="3" width="4.42578125" style="209" customWidth="1"/>
    <col min="4" max="4" width="11.85546875" style="210" customWidth="1"/>
    <col min="5" max="6" width="12.28515625" style="211" customWidth="1"/>
    <col min="7" max="7" width="12.85546875" style="2" customWidth="1"/>
    <col min="8" max="8" width="2" style="1" customWidth="1"/>
    <col min="9" max="9" width="50" style="2" customWidth="1"/>
    <col min="10" max="16384" width="9.140625" style="2"/>
  </cols>
  <sheetData>
    <row r="2" spans="1:9" x14ac:dyDescent="0.25">
      <c r="B2" s="223" t="s">
        <v>0</v>
      </c>
      <c r="C2" s="223"/>
      <c r="D2" s="223"/>
      <c r="E2" s="223"/>
      <c r="F2" s="223"/>
      <c r="G2" s="223"/>
    </row>
    <row r="3" spans="1:9" x14ac:dyDescent="0.25">
      <c r="B3" s="3"/>
      <c r="C3" s="4"/>
      <c r="D3" s="5"/>
      <c r="E3" s="6"/>
      <c r="F3" s="6"/>
      <c r="G3" s="7" t="s">
        <v>1</v>
      </c>
    </row>
    <row r="4" spans="1:9" s="10" customFormat="1" x14ac:dyDescent="0.2">
      <c r="A4" s="8"/>
      <c r="B4" s="224"/>
      <c r="C4" s="226" t="s">
        <v>2</v>
      </c>
      <c r="D4" s="228" t="s">
        <v>3</v>
      </c>
      <c r="E4" s="230" t="s">
        <v>4</v>
      </c>
      <c r="F4" s="231"/>
      <c r="G4" s="232"/>
      <c r="H4" s="9"/>
    </row>
    <row r="5" spans="1:9" s="10" customFormat="1" x14ac:dyDescent="0.2">
      <c r="A5" s="11"/>
      <c r="B5" s="225"/>
      <c r="C5" s="227"/>
      <c r="D5" s="229"/>
      <c r="E5" s="12" t="s">
        <v>5</v>
      </c>
      <c r="F5" s="12" t="s">
        <v>183</v>
      </c>
      <c r="G5" s="13" t="s">
        <v>6</v>
      </c>
      <c r="H5" s="9"/>
    </row>
    <row r="6" spans="1:9" s="10" customFormat="1" ht="28.5" x14ac:dyDescent="0.2">
      <c r="A6" s="14"/>
      <c r="B6" s="15" t="s">
        <v>7</v>
      </c>
      <c r="C6" s="16"/>
      <c r="D6" s="17">
        <f>SUM(D7:D9)</f>
        <v>40992906</v>
      </c>
      <c r="E6" s="17">
        <f>SUM(E7:E9)</f>
        <v>32226736</v>
      </c>
      <c r="F6" s="17">
        <f>SUM(F7:F9)</f>
        <v>1251570</v>
      </c>
      <c r="G6" s="18">
        <f>SUM(G7:G9)</f>
        <v>7514600</v>
      </c>
      <c r="H6" s="9"/>
    </row>
    <row r="7" spans="1:9" ht="16.5" customHeight="1" x14ac:dyDescent="0.25">
      <c r="A7" s="19"/>
      <c r="B7" s="20" t="s">
        <v>8</v>
      </c>
      <c r="C7" s="21" t="s">
        <v>9</v>
      </c>
      <c r="D7" s="22">
        <f>SUM(E7:G7)</f>
        <v>38266378</v>
      </c>
      <c r="E7" s="23">
        <f>SUMIF($C11:$C191,$C7,E11:E191)</f>
        <v>30832208</v>
      </c>
      <c r="F7" s="23">
        <f>SUMIF($C11:$C191,$C7,F11:F191)</f>
        <v>1248570</v>
      </c>
      <c r="G7" s="24">
        <f>SUMIF($C11:$C191,$C7,G11:G191)</f>
        <v>6185600</v>
      </c>
    </row>
    <row r="8" spans="1:9" x14ac:dyDescent="0.25">
      <c r="A8" s="19"/>
      <c r="B8" s="20" t="s">
        <v>10</v>
      </c>
      <c r="C8" s="21" t="s">
        <v>11</v>
      </c>
      <c r="D8" s="22">
        <f>SUM(E8:G8)</f>
        <v>2033385</v>
      </c>
      <c r="E8" s="23">
        <f>SUMIF($C11:$C191,$C8,E11:E191)</f>
        <v>701385</v>
      </c>
      <c r="F8" s="23">
        <f>SUMIF($C11:$C191,$C8,F11:F191)</f>
        <v>3000</v>
      </c>
      <c r="G8" s="24">
        <f>SUMIF($C11:$C191,$C8,G11:G191)</f>
        <v>1329000</v>
      </c>
    </row>
    <row r="9" spans="1:9" s="10" customFormat="1" ht="16.5" customHeight="1" x14ac:dyDescent="0.25">
      <c r="A9" s="11"/>
      <c r="B9" s="25" t="s">
        <v>12</v>
      </c>
      <c r="C9" s="26" t="s">
        <v>13</v>
      </c>
      <c r="D9" s="27">
        <f t="shared" ref="D9" si="0">SUM(E9:G9)</f>
        <v>693143</v>
      </c>
      <c r="E9" s="28">
        <f>SUMIF($C11:$C191,$C9,E11:E191)</f>
        <v>693143</v>
      </c>
      <c r="F9" s="28">
        <f>SUMIF($C11:$C191,$C9,F11:F191)</f>
        <v>0</v>
      </c>
      <c r="G9" s="29">
        <f>SUMIF($C11:$C191,$C9,G11:G191)</f>
        <v>0</v>
      </c>
      <c r="H9" s="9"/>
    </row>
    <row r="10" spans="1:9" s="31" customFormat="1" ht="20.25" customHeight="1" x14ac:dyDescent="0.2">
      <c r="A10" s="30"/>
      <c r="B10" s="233" t="s">
        <v>14</v>
      </c>
      <c r="C10" s="233"/>
      <c r="D10" s="233"/>
      <c r="E10" s="233"/>
      <c r="F10" s="233"/>
      <c r="G10" s="233"/>
      <c r="H10" s="30"/>
      <c r="I10" s="214" t="s">
        <v>190</v>
      </c>
    </row>
    <row r="11" spans="1:9" s="10" customFormat="1" ht="21" customHeight="1" x14ac:dyDescent="0.2">
      <c r="A11" s="8"/>
      <c r="B11" s="15" t="s">
        <v>15</v>
      </c>
      <c r="C11" s="16"/>
      <c r="D11" s="32">
        <f>SUM(D12,D14)</f>
        <v>2492695</v>
      </c>
      <c r="E11" s="32">
        <f>SUM(E12,E14)</f>
        <v>2460815</v>
      </c>
      <c r="F11" s="32">
        <f>SUM(F12,F14)</f>
        <v>31880</v>
      </c>
      <c r="G11" s="33">
        <f>SUM(G12,G14)</f>
        <v>0</v>
      </c>
      <c r="H11" s="9"/>
      <c r="I11" s="215"/>
    </row>
    <row r="12" spans="1:9" ht="17.25" customHeight="1" x14ac:dyDescent="0.25">
      <c r="A12" s="19"/>
      <c r="B12" s="34" t="s">
        <v>16</v>
      </c>
      <c r="C12" s="35"/>
      <c r="D12" s="36">
        <f>SUM(D13)</f>
        <v>693143</v>
      </c>
      <c r="E12" s="36">
        <f>SUM(E13)</f>
        <v>693143</v>
      </c>
      <c r="F12" s="36">
        <f>SUM(F13)</f>
        <v>0</v>
      </c>
      <c r="G12" s="37">
        <f>SUM(G13:G13)</f>
        <v>0</v>
      </c>
      <c r="I12" s="216"/>
    </row>
    <row r="13" spans="1:9" ht="16.5" customHeight="1" x14ac:dyDescent="0.25">
      <c r="A13" s="19"/>
      <c r="B13" s="38" t="s">
        <v>17</v>
      </c>
      <c r="C13" s="21" t="s">
        <v>13</v>
      </c>
      <c r="D13" s="22">
        <f>SUM(E13:G13)</f>
        <v>693143</v>
      </c>
      <c r="E13" s="23">
        <f>700752+14000-21609</f>
        <v>693143</v>
      </c>
      <c r="F13" s="23"/>
      <c r="G13" s="24">
        <v>0</v>
      </c>
      <c r="I13" s="216"/>
    </row>
    <row r="14" spans="1:9" ht="17.25" customHeight="1" x14ac:dyDescent="0.25">
      <c r="A14" s="19"/>
      <c r="B14" s="39" t="s">
        <v>18</v>
      </c>
      <c r="C14" s="40"/>
      <c r="D14" s="36">
        <f>SUM(D15:D20)</f>
        <v>1799552</v>
      </c>
      <c r="E14" s="36">
        <f>SUM(E15:E20)</f>
        <v>1767672</v>
      </c>
      <c r="F14" s="36">
        <f>SUM(F15:F20)</f>
        <v>31880</v>
      </c>
      <c r="G14" s="41">
        <f>SUM(G15:G20)</f>
        <v>0</v>
      </c>
      <c r="I14" s="216"/>
    </row>
    <row r="15" spans="1:9" x14ac:dyDescent="0.25">
      <c r="A15" s="19"/>
      <c r="B15" s="38" t="s">
        <v>19</v>
      </c>
      <c r="C15" s="21" t="s">
        <v>9</v>
      </c>
      <c r="D15" s="22">
        <f>SUM(E15:G15)</f>
        <v>967672</v>
      </c>
      <c r="E15" s="23">
        <f>967672+135000-135000</f>
        <v>967672</v>
      </c>
      <c r="F15" s="23"/>
      <c r="G15" s="24">
        <v>0</v>
      </c>
      <c r="I15" s="216"/>
    </row>
    <row r="16" spans="1:9" x14ac:dyDescent="0.25">
      <c r="A16" s="19"/>
      <c r="B16" s="38" t="s">
        <v>20</v>
      </c>
      <c r="C16" s="21" t="s">
        <v>9</v>
      </c>
      <c r="D16" s="22">
        <f>SUM(E16:G16)</f>
        <v>135000</v>
      </c>
      <c r="E16" s="23">
        <v>135000</v>
      </c>
      <c r="F16" s="23"/>
      <c r="G16" s="24"/>
      <c r="I16" s="216"/>
    </row>
    <row r="17" spans="1:9" ht="60" x14ac:dyDescent="0.25">
      <c r="A17" s="19"/>
      <c r="B17" s="38" t="s">
        <v>21</v>
      </c>
      <c r="C17" s="21" t="s">
        <v>9</v>
      </c>
      <c r="D17" s="22">
        <f>SUM(E17:G17)</f>
        <v>576880</v>
      </c>
      <c r="E17" s="23">
        <v>545000</v>
      </c>
      <c r="F17" s="23">
        <v>31880</v>
      </c>
      <c r="G17" s="24">
        <v>0</v>
      </c>
      <c r="I17" s="216" t="s">
        <v>191</v>
      </c>
    </row>
    <row r="18" spans="1:9" ht="30" x14ac:dyDescent="0.25">
      <c r="A18" s="19"/>
      <c r="B18" s="38" t="s">
        <v>22</v>
      </c>
      <c r="C18" s="42" t="s">
        <v>9</v>
      </c>
      <c r="D18" s="43">
        <f t="shared" ref="D18:D21" si="1">SUM(E18:G18)</f>
        <v>50000</v>
      </c>
      <c r="E18" s="44">
        <v>50000</v>
      </c>
      <c r="F18" s="44"/>
      <c r="G18" s="45">
        <v>0</v>
      </c>
      <c r="I18" s="216"/>
    </row>
    <row r="19" spans="1:9" x14ac:dyDescent="0.25">
      <c r="A19" s="19"/>
      <c r="B19" s="38" t="s">
        <v>23</v>
      </c>
      <c r="C19" s="21" t="s">
        <v>9</v>
      </c>
      <c r="D19" s="22">
        <f t="shared" si="1"/>
        <v>50000</v>
      </c>
      <c r="E19" s="23">
        <v>50000</v>
      </c>
      <c r="F19" s="23"/>
      <c r="G19" s="24">
        <v>0</v>
      </c>
      <c r="I19" s="216"/>
    </row>
    <row r="20" spans="1:9" x14ac:dyDescent="0.25">
      <c r="A20" s="19"/>
      <c r="B20" s="38" t="s">
        <v>24</v>
      </c>
      <c r="C20" s="21" t="s">
        <v>9</v>
      </c>
      <c r="D20" s="22">
        <f t="shared" si="1"/>
        <v>20000</v>
      </c>
      <c r="E20" s="23">
        <v>20000</v>
      </c>
      <c r="F20" s="23"/>
      <c r="G20" s="24">
        <v>0</v>
      </c>
      <c r="I20" s="216"/>
    </row>
    <row r="21" spans="1:9" hidden="1" x14ac:dyDescent="0.25">
      <c r="A21" s="19"/>
      <c r="B21" s="38"/>
      <c r="C21" s="21"/>
      <c r="D21" s="22">
        <f t="shared" si="1"/>
        <v>0</v>
      </c>
      <c r="E21" s="23"/>
      <c r="F21" s="23"/>
      <c r="G21" s="24"/>
      <c r="I21" s="216"/>
    </row>
    <row r="22" spans="1:9" s="10" customFormat="1" hidden="1" x14ac:dyDescent="0.2">
      <c r="A22" s="14"/>
      <c r="B22" s="46" t="s">
        <v>25</v>
      </c>
      <c r="C22" s="47"/>
      <c r="D22" s="48">
        <f>SUM(E22:G22)</f>
        <v>0</v>
      </c>
      <c r="E22" s="32">
        <f>SUM(E23)</f>
        <v>0</v>
      </c>
      <c r="F22" s="32">
        <f>SUM(F23)</f>
        <v>0</v>
      </c>
      <c r="G22" s="33"/>
      <c r="H22" s="9"/>
      <c r="I22" s="215"/>
    </row>
    <row r="23" spans="1:9" s="10" customFormat="1" ht="30" hidden="1" x14ac:dyDescent="0.2">
      <c r="A23" s="14"/>
      <c r="B23" s="49" t="s">
        <v>26</v>
      </c>
      <c r="C23" s="50" t="s">
        <v>11</v>
      </c>
      <c r="D23" s="51">
        <f>SUM(E23:G23)</f>
        <v>0</v>
      </c>
      <c r="E23" s="52"/>
      <c r="F23" s="52"/>
      <c r="G23" s="53"/>
      <c r="H23" s="9"/>
      <c r="I23" s="215"/>
    </row>
    <row r="24" spans="1:9" s="10" customFormat="1" ht="21" customHeight="1" x14ac:dyDescent="0.2">
      <c r="A24" s="8"/>
      <c r="B24" s="54" t="s">
        <v>27</v>
      </c>
      <c r="C24" s="55"/>
      <c r="D24" s="56">
        <f>SUM(D25,D26,D47,D50,D53,D54,D59)</f>
        <v>13629036</v>
      </c>
      <c r="E24" s="56">
        <f>SUM(E25,E26,E47,E50,E53,E54,E59)</f>
        <v>9473036</v>
      </c>
      <c r="F24" s="56">
        <f>SUM(F25,F26,F47,F50,F53,F54,F59)</f>
        <v>750000</v>
      </c>
      <c r="G24" s="57">
        <f>SUM(G25,G26,G47,G50,G53,G54,G59)</f>
        <v>3406000</v>
      </c>
      <c r="H24" s="9"/>
      <c r="I24" s="215"/>
    </row>
    <row r="25" spans="1:9" s="10" customFormat="1" ht="30" x14ac:dyDescent="0.2">
      <c r="A25" s="14"/>
      <c r="B25" s="58" t="s">
        <v>28</v>
      </c>
      <c r="C25" s="59" t="s">
        <v>9</v>
      </c>
      <c r="D25" s="60">
        <f>SUM(E25:G25)</f>
        <v>1050000</v>
      </c>
      <c r="E25" s="60">
        <v>300000</v>
      </c>
      <c r="F25" s="60">
        <v>750000</v>
      </c>
      <c r="G25" s="61">
        <v>0</v>
      </c>
      <c r="H25" s="9"/>
      <c r="I25" s="215" t="s">
        <v>192</v>
      </c>
    </row>
    <row r="26" spans="1:9" s="1" customFormat="1" ht="17.25" customHeight="1" x14ac:dyDescent="0.25">
      <c r="A26" s="19"/>
      <c r="B26" s="62" t="s">
        <v>29</v>
      </c>
      <c r="C26" s="63"/>
      <c r="D26" s="36">
        <f>SUM(D27,D40:D41,D46,)</f>
        <v>10560036</v>
      </c>
      <c r="E26" s="36">
        <f>SUM(E27,E40:E41,E46,)</f>
        <v>8576036</v>
      </c>
      <c r="F26" s="36">
        <f>SUM(F27,F40:F41,F46,)</f>
        <v>0</v>
      </c>
      <c r="G26" s="41">
        <f>SUM(G27,G40:G41,G46)</f>
        <v>1984000</v>
      </c>
      <c r="I26" s="216"/>
    </row>
    <row r="27" spans="1:9" ht="29.25" x14ac:dyDescent="0.25">
      <c r="A27" s="19"/>
      <c r="B27" s="64" t="s">
        <v>30</v>
      </c>
      <c r="C27" s="59" t="s">
        <v>9</v>
      </c>
      <c r="D27" s="65">
        <f>SUM(E27:G27)</f>
        <v>6615036</v>
      </c>
      <c r="E27" s="66">
        <f>SUM(E28:E39)</f>
        <v>5615036</v>
      </c>
      <c r="F27" s="66">
        <f>SUM(F28:F39)</f>
        <v>0</v>
      </c>
      <c r="G27" s="67">
        <f>SUM(G28:G39)</f>
        <v>1000000</v>
      </c>
      <c r="I27" s="216"/>
    </row>
    <row r="28" spans="1:9" x14ac:dyDescent="0.25">
      <c r="A28" s="19"/>
      <c r="B28" s="68" t="s">
        <v>31</v>
      </c>
      <c r="C28" s="69"/>
      <c r="D28" s="43">
        <f>SUM(E28:G28)</f>
        <v>3100000</v>
      </c>
      <c r="E28" s="44">
        <f>1200000+900000</f>
        <v>2100000</v>
      </c>
      <c r="F28" s="44"/>
      <c r="G28" s="24">
        <v>1000000</v>
      </c>
      <c r="I28" s="216"/>
    </row>
    <row r="29" spans="1:9" x14ac:dyDescent="0.25">
      <c r="A29" s="19"/>
      <c r="B29" s="68" t="s">
        <v>32</v>
      </c>
      <c r="C29" s="69"/>
      <c r="D29" s="22">
        <f>SUM(E29:G29)</f>
        <v>690036</v>
      </c>
      <c r="E29" s="23">
        <v>690036</v>
      </c>
      <c r="F29" s="23"/>
      <c r="G29" s="24">
        <v>0</v>
      </c>
      <c r="I29" s="216"/>
    </row>
    <row r="30" spans="1:9" ht="15.75" customHeight="1" x14ac:dyDescent="0.25">
      <c r="A30" s="19"/>
      <c r="B30" s="68" t="s">
        <v>33</v>
      </c>
      <c r="C30" s="69"/>
      <c r="D30" s="22">
        <f>SUM(E30:G30)</f>
        <v>600000</v>
      </c>
      <c r="E30" s="23">
        <v>600000</v>
      </c>
      <c r="F30" s="23"/>
      <c r="G30" s="24">
        <v>0</v>
      </c>
      <c r="I30" s="216"/>
    </row>
    <row r="31" spans="1:9" ht="15.75" customHeight="1" x14ac:dyDescent="0.25">
      <c r="A31" s="19"/>
      <c r="B31" s="68" t="s">
        <v>34</v>
      </c>
      <c r="C31" s="69"/>
      <c r="D31" s="22">
        <f>SUM(E31:G31)</f>
        <v>525000</v>
      </c>
      <c r="E31" s="23">
        <v>525000</v>
      </c>
      <c r="F31" s="23"/>
      <c r="G31" s="24">
        <v>0</v>
      </c>
      <c r="I31" s="216"/>
    </row>
    <row r="32" spans="1:9" x14ac:dyDescent="0.25">
      <c r="A32" s="19"/>
      <c r="B32" s="68" t="s">
        <v>35</v>
      </c>
      <c r="C32" s="69"/>
      <c r="D32" s="22">
        <f t="shared" ref="D32:D39" si="2">SUM(E32:G32)</f>
        <v>500000</v>
      </c>
      <c r="E32" s="23">
        <v>500000</v>
      </c>
      <c r="F32" s="23"/>
      <c r="G32" s="24">
        <v>0</v>
      </c>
      <c r="I32" s="216"/>
    </row>
    <row r="33" spans="1:9" x14ac:dyDescent="0.25">
      <c r="A33" s="19"/>
      <c r="B33" s="68" t="s">
        <v>36</v>
      </c>
      <c r="C33" s="69"/>
      <c r="D33" s="22">
        <f t="shared" si="2"/>
        <v>400000</v>
      </c>
      <c r="E33" s="23">
        <v>400000</v>
      </c>
      <c r="F33" s="23"/>
      <c r="G33" s="24">
        <v>0</v>
      </c>
      <c r="I33" s="216"/>
    </row>
    <row r="34" spans="1:9" s="1" customFormat="1" x14ac:dyDescent="0.25">
      <c r="A34" s="19"/>
      <c r="B34" s="68" t="s">
        <v>37</v>
      </c>
      <c r="C34" s="69"/>
      <c r="D34" s="22">
        <f t="shared" si="2"/>
        <v>350000</v>
      </c>
      <c r="E34" s="23">
        <v>350000</v>
      </c>
      <c r="F34" s="23"/>
      <c r="G34" s="24">
        <v>0</v>
      </c>
      <c r="I34" s="216"/>
    </row>
    <row r="35" spans="1:9" s="1" customFormat="1" x14ac:dyDescent="0.25">
      <c r="A35" s="19"/>
      <c r="B35" s="68" t="s">
        <v>38</v>
      </c>
      <c r="C35" s="69"/>
      <c r="D35" s="22">
        <f t="shared" si="2"/>
        <v>250000</v>
      </c>
      <c r="E35" s="23">
        <v>250000</v>
      </c>
      <c r="F35" s="23"/>
      <c r="G35" s="24">
        <v>0</v>
      </c>
      <c r="I35" s="216"/>
    </row>
    <row r="36" spans="1:9" s="1" customFormat="1" hidden="1" x14ac:dyDescent="0.25">
      <c r="A36" s="19"/>
      <c r="B36" s="68" t="s">
        <v>39</v>
      </c>
      <c r="C36" s="69"/>
      <c r="D36" s="22">
        <f t="shared" si="2"/>
        <v>0</v>
      </c>
      <c r="E36" s="23"/>
      <c r="F36" s="23"/>
      <c r="G36" s="24"/>
      <c r="I36" s="216"/>
    </row>
    <row r="37" spans="1:9" s="1" customFormat="1" hidden="1" x14ac:dyDescent="0.25">
      <c r="A37" s="19"/>
      <c r="B37" s="68" t="s">
        <v>40</v>
      </c>
      <c r="C37" s="69"/>
      <c r="D37" s="22">
        <f t="shared" si="2"/>
        <v>0</v>
      </c>
      <c r="E37" s="23"/>
      <c r="F37" s="23"/>
      <c r="G37" s="24"/>
      <c r="I37" s="216"/>
    </row>
    <row r="38" spans="1:9" s="1" customFormat="1" hidden="1" x14ac:dyDescent="0.25">
      <c r="A38" s="19"/>
      <c r="B38" s="70" t="s">
        <v>41</v>
      </c>
      <c r="C38" s="59"/>
      <c r="D38" s="43">
        <f t="shared" si="2"/>
        <v>0</v>
      </c>
      <c r="E38" s="44"/>
      <c r="F38" s="44"/>
      <c r="G38" s="24"/>
      <c r="I38" s="216"/>
    </row>
    <row r="39" spans="1:9" s="1" customFormat="1" x14ac:dyDescent="0.25">
      <c r="A39" s="19"/>
      <c r="B39" s="68" t="s">
        <v>42</v>
      </c>
      <c r="C39" s="69"/>
      <c r="D39" s="22">
        <f t="shared" si="2"/>
        <v>200000</v>
      </c>
      <c r="E39" s="23">
        <v>200000</v>
      </c>
      <c r="F39" s="23"/>
      <c r="G39" s="24">
        <v>0</v>
      </c>
      <c r="I39" s="216"/>
    </row>
    <row r="40" spans="1:9" s="1" customFormat="1" ht="19.5" customHeight="1" x14ac:dyDescent="0.25">
      <c r="A40" s="19"/>
      <c r="B40" s="64" t="s">
        <v>43</v>
      </c>
      <c r="C40" s="69" t="s">
        <v>9</v>
      </c>
      <c r="D40" s="65">
        <f>SUM(E40:G40)</f>
        <v>1290000</v>
      </c>
      <c r="E40" s="66">
        <v>1290000</v>
      </c>
      <c r="F40" s="66"/>
      <c r="G40" s="67">
        <v>0</v>
      </c>
      <c r="I40" s="216"/>
    </row>
    <row r="41" spans="1:9" s="1" customFormat="1" x14ac:dyDescent="0.25">
      <c r="A41" s="19"/>
      <c r="B41" s="64" t="s">
        <v>44</v>
      </c>
      <c r="C41" s="69" t="s">
        <v>9</v>
      </c>
      <c r="D41" s="71">
        <f>SUM(E41:G41)</f>
        <v>2655000</v>
      </c>
      <c r="E41" s="72">
        <f>SUM(E42:E45)</f>
        <v>1671000</v>
      </c>
      <c r="F41" s="72">
        <f>SUM(F42:F45)</f>
        <v>0</v>
      </c>
      <c r="G41" s="73">
        <f>SUM(G42:G45)</f>
        <v>984000</v>
      </c>
      <c r="I41" s="216"/>
    </row>
    <row r="42" spans="1:9" s="1" customFormat="1" ht="19.5" customHeight="1" x14ac:dyDescent="0.25">
      <c r="A42" s="19"/>
      <c r="B42" s="68" t="s">
        <v>45</v>
      </c>
      <c r="C42" s="69"/>
      <c r="D42" s="22">
        <f t="shared" ref="D42:D65" si="3">SUM(E42:G42)</f>
        <v>1651400</v>
      </c>
      <c r="E42" s="23">
        <v>901400</v>
      </c>
      <c r="F42" s="23"/>
      <c r="G42" s="24">
        <v>750000</v>
      </c>
      <c r="I42" s="216"/>
    </row>
    <row r="43" spans="1:9" s="1" customFormat="1" ht="17.25" customHeight="1" x14ac:dyDescent="0.25">
      <c r="A43" s="19"/>
      <c r="B43" s="68" t="s">
        <v>46</v>
      </c>
      <c r="C43" s="69"/>
      <c r="D43" s="22">
        <f t="shared" si="3"/>
        <v>853600</v>
      </c>
      <c r="E43" s="74">
        <v>619600</v>
      </c>
      <c r="F43" s="74"/>
      <c r="G43" s="75">
        <v>234000</v>
      </c>
      <c r="I43" s="216"/>
    </row>
    <row r="44" spans="1:9" s="1" customFormat="1" ht="17.25" customHeight="1" x14ac:dyDescent="0.25">
      <c r="A44" s="19"/>
      <c r="B44" s="68" t="s">
        <v>47</v>
      </c>
      <c r="C44" s="69"/>
      <c r="D44" s="22">
        <f t="shared" si="3"/>
        <v>100000</v>
      </c>
      <c r="E44" s="74">
        <v>100000</v>
      </c>
      <c r="F44" s="74"/>
      <c r="G44" s="75">
        <v>0</v>
      </c>
      <c r="I44" s="216"/>
    </row>
    <row r="45" spans="1:9" s="1" customFormat="1" x14ac:dyDescent="0.25">
      <c r="A45" s="19"/>
      <c r="B45" s="68" t="s">
        <v>48</v>
      </c>
      <c r="C45" s="69"/>
      <c r="D45" s="22">
        <f t="shared" si="3"/>
        <v>50000</v>
      </c>
      <c r="E45" s="74">
        <v>50000</v>
      </c>
      <c r="F45" s="74"/>
      <c r="G45" s="75">
        <v>0</v>
      </c>
      <c r="I45" s="216"/>
    </row>
    <row r="46" spans="1:9" s="1" customFormat="1" hidden="1" x14ac:dyDescent="0.25">
      <c r="A46" s="19"/>
      <c r="B46" s="76" t="s">
        <v>49</v>
      </c>
      <c r="C46" s="69" t="s">
        <v>9</v>
      </c>
      <c r="D46" s="22">
        <f t="shared" si="3"/>
        <v>0</v>
      </c>
      <c r="E46" s="77"/>
      <c r="F46" s="77"/>
      <c r="G46" s="73"/>
      <c r="I46" s="216"/>
    </row>
    <row r="47" spans="1:9" s="84" customFormat="1" x14ac:dyDescent="0.25">
      <c r="A47" s="78"/>
      <c r="B47" s="79" t="s">
        <v>50</v>
      </c>
      <c r="C47" s="80" t="s">
        <v>9</v>
      </c>
      <c r="D47" s="81">
        <f t="shared" si="3"/>
        <v>245000</v>
      </c>
      <c r="E47" s="82">
        <f>SUM(E48:E49)</f>
        <v>152000</v>
      </c>
      <c r="F47" s="82">
        <f>SUM(F48:F49)</f>
        <v>0</v>
      </c>
      <c r="G47" s="83">
        <f>SUM(G48:G49)</f>
        <v>93000</v>
      </c>
      <c r="I47" s="217"/>
    </row>
    <row r="48" spans="1:9" s="86" customFormat="1" x14ac:dyDescent="0.25">
      <c r="A48" s="85"/>
      <c r="B48" s="68" t="s">
        <v>51</v>
      </c>
      <c r="C48" s="69"/>
      <c r="D48" s="22">
        <f t="shared" si="3"/>
        <v>195000</v>
      </c>
      <c r="E48" s="74">
        <v>102000</v>
      </c>
      <c r="F48" s="74"/>
      <c r="G48" s="75">
        <v>93000</v>
      </c>
      <c r="I48" s="216"/>
    </row>
    <row r="49" spans="1:9" s="86" customFormat="1" x14ac:dyDescent="0.25">
      <c r="A49" s="85"/>
      <c r="B49" s="68" t="s">
        <v>52</v>
      </c>
      <c r="C49" s="69"/>
      <c r="D49" s="22">
        <f t="shared" si="3"/>
        <v>50000</v>
      </c>
      <c r="E49" s="74">
        <v>50000</v>
      </c>
      <c r="F49" s="74"/>
      <c r="G49" s="75">
        <v>0</v>
      </c>
      <c r="I49" s="216"/>
    </row>
    <row r="50" spans="1:9" s="86" customFormat="1" x14ac:dyDescent="0.25">
      <c r="A50" s="85"/>
      <c r="B50" s="87" t="s">
        <v>53</v>
      </c>
      <c r="C50" s="80" t="s">
        <v>9</v>
      </c>
      <c r="D50" s="88">
        <f t="shared" si="3"/>
        <v>200000</v>
      </c>
      <c r="E50" s="89">
        <f>SUM(E51:E52)</f>
        <v>200000</v>
      </c>
      <c r="F50" s="89">
        <f>SUM(F51:F52)</f>
        <v>0</v>
      </c>
      <c r="G50" s="90">
        <f>SUM(G51:G52)</f>
        <v>0</v>
      </c>
      <c r="I50" s="216"/>
    </row>
    <row r="51" spans="1:9" s="86" customFormat="1" x14ac:dyDescent="0.25">
      <c r="A51" s="85"/>
      <c r="B51" s="68" t="s">
        <v>54</v>
      </c>
      <c r="C51" s="69"/>
      <c r="D51" s="43">
        <f t="shared" si="3"/>
        <v>200000</v>
      </c>
      <c r="E51" s="44">
        <v>200000</v>
      </c>
      <c r="F51" s="44"/>
      <c r="G51" s="45">
        <v>0</v>
      </c>
      <c r="I51" s="216"/>
    </row>
    <row r="52" spans="1:9" s="86" customFormat="1" ht="18" hidden="1" customHeight="1" x14ac:dyDescent="0.25">
      <c r="A52" s="85"/>
      <c r="B52" s="91" t="s">
        <v>55</v>
      </c>
      <c r="C52" s="92"/>
      <c r="D52" s="93">
        <f t="shared" si="3"/>
        <v>0</v>
      </c>
      <c r="E52" s="94"/>
      <c r="F52" s="94"/>
      <c r="G52" s="95"/>
      <c r="I52" s="216"/>
    </row>
    <row r="53" spans="1:9" s="86" customFormat="1" ht="17.25" hidden="1" customHeight="1" x14ac:dyDescent="0.25">
      <c r="A53" s="85"/>
      <c r="B53" s="96" t="s">
        <v>56</v>
      </c>
      <c r="C53" s="59" t="s">
        <v>9</v>
      </c>
      <c r="D53" s="97">
        <f>SUM(E53:G53)</f>
        <v>0</v>
      </c>
      <c r="E53" s="98"/>
      <c r="F53" s="98"/>
      <c r="G53" s="99">
        <v>0</v>
      </c>
      <c r="I53" s="216"/>
    </row>
    <row r="54" spans="1:9" s="84" customFormat="1" ht="19.5" customHeight="1" x14ac:dyDescent="0.25">
      <c r="A54" s="78"/>
      <c r="B54" s="96" t="s">
        <v>57</v>
      </c>
      <c r="C54" s="80" t="s">
        <v>11</v>
      </c>
      <c r="D54" s="97">
        <f t="shared" si="3"/>
        <v>85000</v>
      </c>
      <c r="E54" s="100">
        <f>SUM(E55:E57)</f>
        <v>85000</v>
      </c>
      <c r="F54" s="100">
        <f>SUM(F55:F57)</f>
        <v>0</v>
      </c>
      <c r="G54" s="90">
        <f>SUM(G55:G57)</f>
        <v>0</v>
      </c>
      <c r="I54" s="217"/>
    </row>
    <row r="55" spans="1:9" s="101" customFormat="1" ht="30" customHeight="1" x14ac:dyDescent="0.25">
      <c r="A55" s="85"/>
      <c r="B55" s="70" t="s">
        <v>58</v>
      </c>
      <c r="C55" s="59"/>
      <c r="D55" s="43">
        <f t="shared" si="3"/>
        <v>85000</v>
      </c>
      <c r="E55" s="44">
        <v>85000</v>
      </c>
      <c r="F55" s="44"/>
      <c r="G55" s="75">
        <v>0</v>
      </c>
      <c r="H55" s="86"/>
      <c r="I55" s="216"/>
    </row>
    <row r="56" spans="1:9" s="101" customFormat="1" hidden="1" x14ac:dyDescent="0.25">
      <c r="A56" s="85"/>
      <c r="B56" s="70" t="s">
        <v>59</v>
      </c>
      <c r="C56" s="59"/>
      <c r="D56" s="43">
        <f t="shared" si="3"/>
        <v>0</v>
      </c>
      <c r="E56" s="44"/>
      <c r="F56" s="44"/>
      <c r="G56" s="75"/>
      <c r="H56" s="86"/>
      <c r="I56" s="216"/>
    </row>
    <row r="57" spans="1:9" s="101" customFormat="1" ht="30" hidden="1" x14ac:dyDescent="0.25">
      <c r="A57" s="85"/>
      <c r="B57" s="91" t="s">
        <v>60</v>
      </c>
      <c r="C57" s="92"/>
      <c r="D57" s="93">
        <f t="shared" si="3"/>
        <v>0</v>
      </c>
      <c r="E57" s="94"/>
      <c r="F57" s="94"/>
      <c r="G57" s="95"/>
      <c r="H57" s="86"/>
      <c r="I57" s="216"/>
    </row>
    <row r="58" spans="1:9" s="101" customFormat="1" hidden="1" x14ac:dyDescent="0.25">
      <c r="A58" s="85"/>
      <c r="G58" s="102"/>
      <c r="H58" s="86"/>
      <c r="I58" s="216"/>
    </row>
    <row r="59" spans="1:9" s="107" customFormat="1" ht="17.25" customHeight="1" x14ac:dyDescent="0.25">
      <c r="A59" s="103"/>
      <c r="B59" s="79" t="s">
        <v>61</v>
      </c>
      <c r="C59" s="80"/>
      <c r="D59" s="104">
        <f t="shared" si="3"/>
        <v>1489000</v>
      </c>
      <c r="E59" s="105">
        <f>SUM(E60:E65)</f>
        <v>160000</v>
      </c>
      <c r="F59" s="105">
        <f>SUM(F60:F65)</f>
        <v>0</v>
      </c>
      <c r="G59" s="106">
        <f>SUM(G60:G65)</f>
        <v>1329000</v>
      </c>
      <c r="I59" s="217"/>
    </row>
    <row r="60" spans="1:9" ht="27" customHeight="1" x14ac:dyDescent="0.25">
      <c r="A60" s="19"/>
      <c r="B60" s="68" t="s">
        <v>62</v>
      </c>
      <c r="C60" s="69" t="s">
        <v>11</v>
      </c>
      <c r="D60" s="108">
        <f t="shared" si="3"/>
        <v>1329000</v>
      </c>
      <c r="E60" s="109">
        <v>0</v>
      </c>
      <c r="F60" s="109">
        <v>0</v>
      </c>
      <c r="G60" s="110">
        <v>1329000</v>
      </c>
      <c r="I60" s="216"/>
    </row>
    <row r="61" spans="1:9" x14ac:dyDescent="0.25">
      <c r="A61" s="19"/>
      <c r="B61" s="70" t="s">
        <v>63</v>
      </c>
      <c r="C61" s="59" t="s">
        <v>9</v>
      </c>
      <c r="D61" s="43">
        <f t="shared" si="3"/>
        <v>60000</v>
      </c>
      <c r="E61" s="44">
        <v>60000</v>
      </c>
      <c r="F61" s="44"/>
      <c r="G61" s="45">
        <v>0</v>
      </c>
      <c r="I61" s="216"/>
    </row>
    <row r="62" spans="1:9" x14ac:dyDescent="0.25">
      <c r="A62" s="19"/>
      <c r="B62" s="68" t="s">
        <v>64</v>
      </c>
      <c r="C62" s="69" t="s">
        <v>9</v>
      </c>
      <c r="D62" s="22">
        <f t="shared" si="3"/>
        <v>50000</v>
      </c>
      <c r="E62" s="23">
        <v>50000</v>
      </c>
      <c r="F62" s="23"/>
      <c r="G62" s="24">
        <v>0</v>
      </c>
      <c r="I62" s="216"/>
    </row>
    <row r="63" spans="1:9" x14ac:dyDescent="0.25">
      <c r="A63" s="19"/>
      <c r="B63" s="68" t="s">
        <v>65</v>
      </c>
      <c r="C63" s="69" t="s">
        <v>9</v>
      </c>
      <c r="D63" s="22">
        <f t="shared" si="3"/>
        <v>50000</v>
      </c>
      <c r="E63" s="23">
        <v>50000</v>
      </c>
      <c r="F63" s="23"/>
      <c r="G63" s="24">
        <v>0</v>
      </c>
      <c r="I63" s="216"/>
    </row>
    <row r="64" spans="1:9" hidden="1" x14ac:dyDescent="0.25">
      <c r="A64" s="19"/>
      <c r="B64" s="68" t="s">
        <v>66</v>
      </c>
      <c r="C64" s="69" t="s">
        <v>9</v>
      </c>
      <c r="D64" s="22">
        <f t="shared" si="3"/>
        <v>0</v>
      </c>
      <c r="E64" s="23"/>
      <c r="F64" s="23"/>
      <c r="G64" s="24"/>
      <c r="I64" s="216"/>
    </row>
    <row r="65" spans="1:9" hidden="1" x14ac:dyDescent="0.25">
      <c r="A65" s="111"/>
      <c r="B65" s="112" t="s">
        <v>65</v>
      </c>
      <c r="C65" s="113" t="s">
        <v>9</v>
      </c>
      <c r="D65" s="27">
        <f t="shared" si="3"/>
        <v>0</v>
      </c>
      <c r="E65" s="114"/>
      <c r="F65" s="114"/>
      <c r="G65" s="115"/>
      <c r="I65" s="216"/>
    </row>
    <row r="66" spans="1:9" s="9" customFormat="1" ht="21" customHeight="1" x14ac:dyDescent="0.2">
      <c r="A66" s="8"/>
      <c r="B66" s="15" t="s">
        <v>67</v>
      </c>
      <c r="C66" s="16"/>
      <c r="D66" s="32">
        <f>SUM(D67,D68,D71)</f>
        <v>580600</v>
      </c>
      <c r="E66" s="32">
        <f t="shared" ref="E66:G66" si="4">SUM(E67,E68,E71)</f>
        <v>580600</v>
      </c>
      <c r="F66" s="32">
        <f t="shared" ref="F66" si="5">SUM(F67,F68,F71)</f>
        <v>0</v>
      </c>
      <c r="G66" s="33">
        <f t="shared" si="4"/>
        <v>0</v>
      </c>
      <c r="I66" s="215"/>
    </row>
    <row r="67" spans="1:9" s="9" customFormat="1" ht="30" hidden="1" x14ac:dyDescent="0.2">
      <c r="A67" s="14"/>
      <c r="B67" s="116" t="s">
        <v>68</v>
      </c>
      <c r="C67" s="42" t="s">
        <v>9</v>
      </c>
      <c r="D67" s="117">
        <f>SUM(E67:G67)</f>
        <v>0</v>
      </c>
      <c r="E67" s="60"/>
      <c r="F67" s="60"/>
      <c r="G67" s="61"/>
      <c r="I67" s="215"/>
    </row>
    <row r="68" spans="1:9" s="9" customFormat="1" ht="17.25" customHeight="1" x14ac:dyDescent="0.2">
      <c r="A68" s="14"/>
      <c r="B68" s="118" t="s">
        <v>69</v>
      </c>
      <c r="C68" s="42"/>
      <c r="D68" s="119">
        <f>SUM(D69:D70)</f>
        <v>15000</v>
      </c>
      <c r="E68" s="119">
        <f t="shared" ref="E68:G68" si="6">SUM(E69:E70)</f>
        <v>15000</v>
      </c>
      <c r="F68" s="119">
        <f t="shared" ref="F68" si="7">SUM(F69:F70)</f>
        <v>0</v>
      </c>
      <c r="G68" s="120">
        <f t="shared" si="6"/>
        <v>0</v>
      </c>
      <c r="I68" s="215"/>
    </row>
    <row r="69" spans="1:9" s="9" customFormat="1" hidden="1" x14ac:dyDescent="0.2">
      <c r="A69" s="14"/>
      <c r="B69" s="121" t="s">
        <v>70</v>
      </c>
      <c r="C69" s="42" t="s">
        <v>9</v>
      </c>
      <c r="D69" s="43">
        <f>SUM(E69:G69)</f>
        <v>0</v>
      </c>
      <c r="E69" s="109"/>
      <c r="F69" s="109"/>
      <c r="G69" s="122"/>
      <c r="I69" s="215"/>
    </row>
    <row r="70" spans="1:9" s="127" customFormat="1" ht="18" customHeight="1" x14ac:dyDescent="0.2">
      <c r="A70" s="123"/>
      <c r="B70" s="124" t="s">
        <v>71</v>
      </c>
      <c r="C70" s="125" t="s">
        <v>11</v>
      </c>
      <c r="D70" s="43">
        <f>SUM(E70:G70)</f>
        <v>15000</v>
      </c>
      <c r="E70" s="94">
        <v>15000</v>
      </c>
      <c r="F70" s="94"/>
      <c r="G70" s="126">
        <v>0</v>
      </c>
      <c r="I70" s="218"/>
    </row>
    <row r="71" spans="1:9" s="1" customFormat="1" ht="17.25" customHeight="1" x14ac:dyDescent="0.25">
      <c r="A71" s="19"/>
      <c r="B71" s="128" t="s">
        <v>72</v>
      </c>
      <c r="C71" s="129" t="s">
        <v>9</v>
      </c>
      <c r="D71" s="36">
        <f>SUM(E71:G71)</f>
        <v>565600</v>
      </c>
      <c r="E71" s="36">
        <f>SUM(E72:E79)</f>
        <v>565600</v>
      </c>
      <c r="F71" s="36">
        <f>SUM(F72:F79)</f>
        <v>0</v>
      </c>
      <c r="G71" s="41">
        <f>SUM(G72:G79)</f>
        <v>0</v>
      </c>
      <c r="I71" s="216"/>
    </row>
    <row r="72" spans="1:9" s="1" customFormat="1" ht="30" x14ac:dyDescent="0.25">
      <c r="A72" s="19"/>
      <c r="B72" s="130" t="s">
        <v>73</v>
      </c>
      <c r="C72" s="21"/>
      <c r="D72" s="43">
        <f t="shared" ref="D72:D79" si="8">SUM(E72:G72)</f>
        <v>325000</v>
      </c>
      <c r="E72" s="44">
        <v>325000</v>
      </c>
      <c r="F72" s="44"/>
      <c r="G72" s="45">
        <v>0</v>
      </c>
      <c r="I72" s="216"/>
    </row>
    <row r="73" spans="1:9" s="1" customFormat="1" ht="30" x14ac:dyDescent="0.25">
      <c r="A73" s="19"/>
      <c r="B73" s="130" t="s">
        <v>74</v>
      </c>
      <c r="C73" s="42"/>
      <c r="D73" s="43">
        <f t="shared" si="8"/>
        <v>55000</v>
      </c>
      <c r="E73" s="44">
        <v>55000</v>
      </c>
      <c r="F73" s="44"/>
      <c r="G73" s="45">
        <v>0</v>
      </c>
      <c r="I73" s="216"/>
    </row>
    <row r="74" spans="1:9" s="1" customFormat="1" x14ac:dyDescent="0.25">
      <c r="A74" s="19"/>
      <c r="B74" s="38" t="s">
        <v>75</v>
      </c>
      <c r="C74" s="21"/>
      <c r="D74" s="43">
        <f t="shared" si="8"/>
        <v>50000</v>
      </c>
      <c r="E74" s="44">
        <v>50000</v>
      </c>
      <c r="F74" s="44"/>
      <c r="G74" s="75">
        <v>0</v>
      </c>
      <c r="I74" s="216"/>
    </row>
    <row r="75" spans="1:9" s="1" customFormat="1" ht="30" x14ac:dyDescent="0.25">
      <c r="A75" s="19"/>
      <c r="B75" s="38" t="s">
        <v>76</v>
      </c>
      <c r="C75" s="42"/>
      <c r="D75" s="43">
        <f t="shared" si="8"/>
        <v>40000</v>
      </c>
      <c r="E75" s="44">
        <v>40000</v>
      </c>
      <c r="F75" s="44"/>
      <c r="G75" s="45">
        <v>0</v>
      </c>
      <c r="I75" s="216"/>
    </row>
    <row r="76" spans="1:9" s="1" customFormat="1" x14ac:dyDescent="0.25">
      <c r="A76" s="19"/>
      <c r="B76" s="38" t="s">
        <v>77</v>
      </c>
      <c r="C76" s="21"/>
      <c r="D76" s="43">
        <f t="shared" si="8"/>
        <v>35600</v>
      </c>
      <c r="E76" s="44">
        <v>35600</v>
      </c>
      <c r="F76" s="44"/>
      <c r="G76" s="24">
        <v>0</v>
      </c>
      <c r="I76" s="216"/>
    </row>
    <row r="77" spans="1:9" s="1" customFormat="1" x14ac:dyDescent="0.25">
      <c r="A77" s="19"/>
      <c r="B77" s="38" t="s">
        <v>78</v>
      </c>
      <c r="C77" s="42"/>
      <c r="D77" s="43">
        <f t="shared" si="8"/>
        <v>30000</v>
      </c>
      <c r="E77" s="44">
        <v>30000</v>
      </c>
      <c r="F77" s="44"/>
      <c r="G77" s="24">
        <v>0</v>
      </c>
      <c r="I77" s="216"/>
    </row>
    <row r="78" spans="1:9" s="1" customFormat="1" x14ac:dyDescent="0.25">
      <c r="A78" s="19"/>
      <c r="B78" s="38" t="s">
        <v>42</v>
      </c>
      <c r="C78" s="42"/>
      <c r="D78" s="43">
        <f>SUM(E78:G78)</f>
        <v>30000</v>
      </c>
      <c r="E78" s="44">
        <v>30000</v>
      </c>
      <c r="F78" s="44"/>
      <c r="G78" s="24">
        <v>0</v>
      </c>
      <c r="I78" s="216"/>
    </row>
    <row r="79" spans="1:9" s="1" customFormat="1" hidden="1" x14ac:dyDescent="0.25">
      <c r="A79" s="19"/>
      <c r="B79" s="131" t="s">
        <v>79</v>
      </c>
      <c r="C79" s="21" t="s">
        <v>9</v>
      </c>
      <c r="D79" s="43">
        <f t="shared" si="8"/>
        <v>0</v>
      </c>
      <c r="E79" s="132"/>
      <c r="F79" s="132"/>
      <c r="G79" s="24"/>
      <c r="I79" s="216"/>
    </row>
    <row r="80" spans="1:9" s="9" customFormat="1" ht="21" customHeight="1" x14ac:dyDescent="0.2">
      <c r="A80" s="8"/>
      <c r="B80" s="15" t="s">
        <v>80</v>
      </c>
      <c r="C80" s="16"/>
      <c r="D80" s="48">
        <f>SUM(E80:G80)</f>
        <v>2271800</v>
      </c>
      <c r="E80" s="32">
        <f>SUM(E81,E85,E87,E101)</f>
        <v>1552000</v>
      </c>
      <c r="F80" s="32">
        <f>SUM(F81,F85,F87,F101)</f>
        <v>19800</v>
      </c>
      <c r="G80" s="33">
        <f>SUM(G81,G87,G101)</f>
        <v>700000</v>
      </c>
      <c r="I80" s="215"/>
    </row>
    <row r="81" spans="1:9" s="1" customFormat="1" ht="17.25" customHeight="1" x14ac:dyDescent="0.25">
      <c r="A81" s="19"/>
      <c r="B81" s="79" t="s">
        <v>81</v>
      </c>
      <c r="C81" s="69"/>
      <c r="D81" s="104">
        <f>SUM(E81:G81)</f>
        <v>289000</v>
      </c>
      <c r="E81" s="105">
        <f>SUM(E82:E84)</f>
        <v>286000</v>
      </c>
      <c r="F81" s="105">
        <f>SUM(F82:F84)</f>
        <v>3000</v>
      </c>
      <c r="G81" s="106">
        <f>SUM(G82:G84)</f>
        <v>0</v>
      </c>
      <c r="I81" s="216"/>
    </row>
    <row r="82" spans="1:9" s="1" customFormat="1" x14ac:dyDescent="0.25">
      <c r="A82" s="19"/>
      <c r="B82" s="68" t="s">
        <v>82</v>
      </c>
      <c r="C82" s="69" t="s">
        <v>9</v>
      </c>
      <c r="D82" s="43">
        <f t="shared" ref="D82:D107" si="9">SUM(E82:G82)</f>
        <v>200000</v>
      </c>
      <c r="E82" s="44">
        <v>200000</v>
      </c>
      <c r="F82" s="44"/>
      <c r="G82" s="24">
        <v>0</v>
      </c>
      <c r="I82" s="216"/>
    </row>
    <row r="83" spans="1:9" s="1" customFormat="1" x14ac:dyDescent="0.25">
      <c r="A83" s="19"/>
      <c r="B83" s="68" t="s">
        <v>83</v>
      </c>
      <c r="C83" s="69" t="s">
        <v>9</v>
      </c>
      <c r="D83" s="43">
        <f t="shared" si="9"/>
        <v>80000</v>
      </c>
      <c r="E83" s="44">
        <v>80000</v>
      </c>
      <c r="F83" s="44"/>
      <c r="G83" s="24">
        <v>0</v>
      </c>
      <c r="I83" s="216"/>
    </row>
    <row r="84" spans="1:9" s="1" customFormat="1" ht="30" x14ac:dyDescent="0.25">
      <c r="A84" s="19"/>
      <c r="B84" s="68" t="s">
        <v>84</v>
      </c>
      <c r="C84" s="59" t="s">
        <v>11</v>
      </c>
      <c r="D84" s="43">
        <f t="shared" si="9"/>
        <v>9000</v>
      </c>
      <c r="E84" s="44">
        <v>6000</v>
      </c>
      <c r="F84" s="44">
        <v>3000</v>
      </c>
      <c r="G84" s="45">
        <v>0</v>
      </c>
      <c r="I84" s="216" t="s">
        <v>193</v>
      </c>
    </row>
    <row r="85" spans="1:9" s="1" customFormat="1" hidden="1" x14ac:dyDescent="0.25">
      <c r="A85" s="19"/>
      <c r="B85" s="133" t="s">
        <v>85</v>
      </c>
      <c r="C85" s="63"/>
      <c r="D85" s="134">
        <f>SUM(E85:G85)</f>
        <v>0</v>
      </c>
      <c r="E85" s="135">
        <f>SUM(E86)</f>
        <v>0</v>
      </c>
      <c r="F85" s="135">
        <f>SUM(F86)</f>
        <v>0</v>
      </c>
      <c r="G85" s="136"/>
      <c r="I85" s="216"/>
    </row>
    <row r="86" spans="1:9" s="1" customFormat="1" ht="30" hidden="1" x14ac:dyDescent="0.25">
      <c r="A86" s="19"/>
      <c r="B86" s="137" t="s">
        <v>86</v>
      </c>
      <c r="C86" s="69" t="s">
        <v>9</v>
      </c>
      <c r="D86" s="138">
        <f>SUM(E86:G86)</f>
        <v>0</v>
      </c>
      <c r="E86" s="23"/>
      <c r="F86" s="23"/>
      <c r="G86" s="139"/>
      <c r="I86" s="216"/>
    </row>
    <row r="87" spans="1:9" s="1" customFormat="1" ht="17.25" customHeight="1" x14ac:dyDescent="0.25">
      <c r="A87" s="19"/>
      <c r="B87" s="133" t="s">
        <v>87</v>
      </c>
      <c r="C87" s="140" t="s">
        <v>9</v>
      </c>
      <c r="D87" s="88">
        <f>SUM(E87:G87)</f>
        <v>1740000</v>
      </c>
      <c r="E87" s="36">
        <f>SUM(E88:E100)</f>
        <v>1040000</v>
      </c>
      <c r="F87" s="36">
        <f>SUM(F88:F100)</f>
        <v>0</v>
      </c>
      <c r="G87" s="41">
        <f>SUM(G88:G100)</f>
        <v>700000</v>
      </c>
      <c r="I87" s="216"/>
    </row>
    <row r="88" spans="1:9" s="1" customFormat="1" x14ac:dyDescent="0.25">
      <c r="A88" s="19"/>
      <c r="B88" s="68" t="s">
        <v>88</v>
      </c>
      <c r="C88" s="69"/>
      <c r="D88" s="43">
        <f t="shared" si="9"/>
        <v>1305000</v>
      </c>
      <c r="E88" s="44">
        <v>605000</v>
      </c>
      <c r="F88" s="44"/>
      <c r="G88" s="24">
        <v>700000</v>
      </c>
      <c r="I88" s="216"/>
    </row>
    <row r="89" spans="1:9" s="1" customFormat="1" ht="30" x14ac:dyDescent="0.25">
      <c r="A89" s="19"/>
      <c r="B89" s="68" t="s">
        <v>89</v>
      </c>
      <c r="C89" s="69"/>
      <c r="D89" s="43">
        <f t="shared" si="9"/>
        <v>80000</v>
      </c>
      <c r="E89" s="44">
        <v>80000</v>
      </c>
      <c r="F89" s="44"/>
      <c r="G89" s="45">
        <v>0</v>
      </c>
      <c r="I89" s="216"/>
    </row>
    <row r="90" spans="1:9" s="1" customFormat="1" x14ac:dyDescent="0.25">
      <c r="A90" s="19"/>
      <c r="B90" s="68" t="s">
        <v>90</v>
      </c>
      <c r="C90" s="69"/>
      <c r="D90" s="43">
        <f t="shared" si="9"/>
        <v>50000</v>
      </c>
      <c r="E90" s="44">
        <v>50000</v>
      </c>
      <c r="F90" s="44"/>
      <c r="G90" s="24">
        <v>0</v>
      </c>
      <c r="I90" s="216"/>
    </row>
    <row r="91" spans="1:9" s="1" customFormat="1" x14ac:dyDescent="0.25">
      <c r="A91" s="19"/>
      <c r="B91" s="70" t="s">
        <v>91</v>
      </c>
      <c r="C91" s="59"/>
      <c r="D91" s="43">
        <f t="shared" si="9"/>
        <v>50000</v>
      </c>
      <c r="E91" s="44">
        <v>50000</v>
      </c>
      <c r="F91" s="44"/>
      <c r="G91" s="45">
        <v>0</v>
      </c>
      <c r="I91" s="216"/>
    </row>
    <row r="92" spans="1:9" s="1" customFormat="1" x14ac:dyDescent="0.25">
      <c r="A92" s="19"/>
      <c r="B92" s="141" t="s">
        <v>92</v>
      </c>
      <c r="C92" s="69"/>
      <c r="D92" s="43">
        <f t="shared" si="9"/>
        <v>50000</v>
      </c>
      <c r="E92" s="44">
        <v>50000</v>
      </c>
      <c r="F92" s="44"/>
      <c r="G92" s="45">
        <v>0</v>
      </c>
      <c r="I92" s="216"/>
    </row>
    <row r="93" spans="1:9" s="1" customFormat="1" ht="30" x14ac:dyDescent="0.25">
      <c r="A93" s="19"/>
      <c r="B93" s="70" t="s">
        <v>93</v>
      </c>
      <c r="C93" s="59"/>
      <c r="D93" s="43">
        <f t="shared" si="9"/>
        <v>40000</v>
      </c>
      <c r="E93" s="44">
        <v>40000</v>
      </c>
      <c r="F93" s="44"/>
      <c r="G93" s="45">
        <v>0</v>
      </c>
      <c r="I93" s="216"/>
    </row>
    <row r="94" spans="1:9" s="1" customFormat="1" x14ac:dyDescent="0.25">
      <c r="A94" s="19"/>
      <c r="B94" s="68" t="s">
        <v>42</v>
      </c>
      <c r="C94" s="69"/>
      <c r="D94" s="43">
        <f t="shared" si="9"/>
        <v>35000</v>
      </c>
      <c r="E94" s="44">
        <v>35000</v>
      </c>
      <c r="F94" s="44"/>
      <c r="G94" s="24">
        <v>0</v>
      </c>
      <c r="I94" s="216"/>
    </row>
    <row r="95" spans="1:9" s="1" customFormat="1" ht="30" x14ac:dyDescent="0.25">
      <c r="A95" s="19"/>
      <c r="B95" s="68" t="s">
        <v>94</v>
      </c>
      <c r="C95" s="69"/>
      <c r="D95" s="43">
        <f t="shared" si="9"/>
        <v>30000</v>
      </c>
      <c r="E95" s="44">
        <v>30000</v>
      </c>
      <c r="F95" s="44"/>
      <c r="G95" s="45">
        <v>0</v>
      </c>
      <c r="I95" s="216"/>
    </row>
    <row r="96" spans="1:9" s="1" customFormat="1" x14ac:dyDescent="0.25">
      <c r="A96" s="19"/>
      <c r="B96" s="68" t="s">
        <v>95</v>
      </c>
      <c r="C96" s="69"/>
      <c r="D96" s="43">
        <f t="shared" si="9"/>
        <v>30000</v>
      </c>
      <c r="E96" s="44">
        <v>30000</v>
      </c>
      <c r="F96" s="44"/>
      <c r="G96" s="24">
        <v>0</v>
      </c>
      <c r="I96" s="216"/>
    </row>
    <row r="97" spans="1:9" s="1" customFormat="1" ht="30" x14ac:dyDescent="0.25">
      <c r="A97" s="19"/>
      <c r="B97" s="68" t="s">
        <v>96</v>
      </c>
      <c r="C97" s="69"/>
      <c r="D97" s="43">
        <f t="shared" si="9"/>
        <v>30000</v>
      </c>
      <c r="E97" s="44">
        <v>30000</v>
      </c>
      <c r="F97" s="44"/>
      <c r="G97" s="45">
        <v>0</v>
      </c>
      <c r="I97" s="216"/>
    </row>
    <row r="98" spans="1:9" s="1" customFormat="1" ht="30" x14ac:dyDescent="0.25">
      <c r="A98" s="19"/>
      <c r="B98" s="68" t="s">
        <v>97</v>
      </c>
      <c r="C98" s="69"/>
      <c r="D98" s="43">
        <f t="shared" si="9"/>
        <v>25000</v>
      </c>
      <c r="E98" s="44">
        <v>25000</v>
      </c>
      <c r="F98" s="44"/>
      <c r="G98" s="45">
        <v>0</v>
      </c>
      <c r="I98" s="216"/>
    </row>
    <row r="99" spans="1:9" s="1" customFormat="1" x14ac:dyDescent="0.25">
      <c r="A99" s="19"/>
      <c r="B99" s="68" t="s">
        <v>98</v>
      </c>
      <c r="C99" s="69"/>
      <c r="D99" s="43">
        <f t="shared" si="9"/>
        <v>15000</v>
      </c>
      <c r="E99" s="44">
        <v>15000</v>
      </c>
      <c r="F99" s="44"/>
      <c r="G99" s="24">
        <v>0</v>
      </c>
      <c r="I99" s="216"/>
    </row>
    <row r="100" spans="1:9" s="1" customFormat="1" hidden="1" x14ac:dyDescent="0.25">
      <c r="A100" s="19"/>
      <c r="B100" s="68" t="s">
        <v>99</v>
      </c>
      <c r="C100" s="69"/>
      <c r="D100" s="43">
        <f t="shared" si="9"/>
        <v>0</v>
      </c>
      <c r="E100" s="44"/>
      <c r="F100" s="44"/>
      <c r="G100" s="24"/>
      <c r="I100" s="216"/>
    </row>
    <row r="101" spans="1:9" s="1" customFormat="1" x14ac:dyDescent="0.25">
      <c r="A101" s="19"/>
      <c r="B101" s="133" t="s">
        <v>100</v>
      </c>
      <c r="C101" s="140" t="s">
        <v>9</v>
      </c>
      <c r="D101" s="88">
        <f>SUM(E101:G101)</f>
        <v>242800</v>
      </c>
      <c r="E101" s="36">
        <f>SUM(E102:E107)</f>
        <v>226000</v>
      </c>
      <c r="F101" s="36">
        <f>SUM(F102:F107)</f>
        <v>16800</v>
      </c>
      <c r="G101" s="41">
        <f>SUM(G102:G107)</f>
        <v>0</v>
      </c>
      <c r="I101" s="216"/>
    </row>
    <row r="102" spans="1:9" s="1" customFormat="1" x14ac:dyDescent="0.25">
      <c r="A102" s="19"/>
      <c r="B102" s="68" t="s">
        <v>101</v>
      </c>
      <c r="C102" s="69"/>
      <c r="D102" s="43">
        <f t="shared" si="9"/>
        <v>168000</v>
      </c>
      <c r="E102" s="44">
        <v>168000</v>
      </c>
      <c r="F102" s="44"/>
      <c r="G102" s="45">
        <v>0</v>
      </c>
      <c r="I102" s="216"/>
    </row>
    <row r="103" spans="1:9" s="1" customFormat="1" x14ac:dyDescent="0.25">
      <c r="A103" s="19"/>
      <c r="B103" s="68" t="s">
        <v>102</v>
      </c>
      <c r="C103" s="69"/>
      <c r="D103" s="43">
        <f t="shared" si="9"/>
        <v>20000</v>
      </c>
      <c r="E103" s="44">
        <v>20000</v>
      </c>
      <c r="F103" s="44"/>
      <c r="G103" s="24">
        <v>0</v>
      </c>
      <c r="I103" s="216"/>
    </row>
    <row r="104" spans="1:9" s="1" customFormat="1" ht="30" x14ac:dyDescent="0.25">
      <c r="A104" s="19"/>
      <c r="B104" s="68" t="s">
        <v>103</v>
      </c>
      <c r="C104" s="69"/>
      <c r="D104" s="43">
        <f t="shared" si="9"/>
        <v>20000</v>
      </c>
      <c r="E104" s="44">
        <v>20000</v>
      </c>
      <c r="F104" s="44"/>
      <c r="G104" s="45">
        <v>0</v>
      </c>
      <c r="I104" s="216"/>
    </row>
    <row r="105" spans="1:9" s="1" customFormat="1" x14ac:dyDescent="0.25">
      <c r="A105" s="19"/>
      <c r="B105" s="68" t="s">
        <v>104</v>
      </c>
      <c r="C105" s="69"/>
      <c r="D105" s="43">
        <f t="shared" si="9"/>
        <v>10000</v>
      </c>
      <c r="E105" s="44">
        <v>10000</v>
      </c>
      <c r="F105" s="44"/>
      <c r="G105" s="45">
        <v>0</v>
      </c>
      <c r="I105" s="216"/>
    </row>
    <row r="106" spans="1:9" s="1" customFormat="1" x14ac:dyDescent="0.25">
      <c r="A106" s="19"/>
      <c r="B106" s="68" t="s">
        <v>105</v>
      </c>
      <c r="C106" s="69"/>
      <c r="D106" s="43">
        <f t="shared" ref="D106" si="10">SUM(E106:G106)</f>
        <v>8000</v>
      </c>
      <c r="E106" s="44">
        <v>8000</v>
      </c>
      <c r="F106" s="44"/>
      <c r="G106" s="45">
        <v>0</v>
      </c>
      <c r="I106" s="216"/>
    </row>
    <row r="107" spans="1:9" s="1" customFormat="1" ht="30" x14ac:dyDescent="0.25">
      <c r="A107" s="19"/>
      <c r="B107" s="68" t="s">
        <v>184</v>
      </c>
      <c r="C107" s="69"/>
      <c r="D107" s="43">
        <f t="shared" si="9"/>
        <v>16800</v>
      </c>
      <c r="E107" s="44">
        <v>0</v>
      </c>
      <c r="F107" s="44">
        <v>16800</v>
      </c>
      <c r="G107" s="24">
        <v>0</v>
      </c>
      <c r="I107" s="216" t="s">
        <v>194</v>
      </c>
    </row>
    <row r="108" spans="1:9" s="9" customFormat="1" ht="21" customHeight="1" x14ac:dyDescent="0.2">
      <c r="A108" s="8"/>
      <c r="B108" s="15" t="s">
        <v>106</v>
      </c>
      <c r="C108" s="16"/>
      <c r="D108" s="48">
        <f>SUM(E108:G108)</f>
        <v>4751771</v>
      </c>
      <c r="E108" s="32">
        <f>SUM(E109,E118,E125,E130,E131,E137,E149,E150)</f>
        <v>3360885</v>
      </c>
      <c r="F108" s="32">
        <f>SUM(F109,F118,F125,F130,F131,F137,F149,F150)</f>
        <v>165886</v>
      </c>
      <c r="G108" s="33">
        <f>SUM(G109,G118,G126,G130,G131,G137,G149,G150)</f>
        <v>1225000</v>
      </c>
      <c r="I108" s="215"/>
    </row>
    <row r="109" spans="1:9" s="1" customFormat="1" ht="17.25" customHeight="1" x14ac:dyDescent="0.25">
      <c r="A109" s="19"/>
      <c r="B109" s="79" t="s">
        <v>107</v>
      </c>
      <c r="C109" s="69"/>
      <c r="D109" s="104">
        <f>SUM(E109:G109)</f>
        <v>1564956</v>
      </c>
      <c r="E109" s="105">
        <f>SUM(E110:E113,E117)</f>
        <v>814500</v>
      </c>
      <c r="F109" s="105">
        <f>SUM(F110:F117)</f>
        <v>150456</v>
      </c>
      <c r="G109" s="106">
        <f>SUM(G110:G117)</f>
        <v>600000</v>
      </c>
      <c r="I109" s="216"/>
    </row>
    <row r="110" spans="1:9" x14ac:dyDescent="0.25">
      <c r="A110" s="19"/>
      <c r="B110" s="142" t="s">
        <v>108</v>
      </c>
      <c r="C110" s="69" t="s">
        <v>9</v>
      </c>
      <c r="D110" s="43">
        <f>SUM(E110:G110)</f>
        <v>1200000</v>
      </c>
      <c r="E110" s="44">
        <v>600000</v>
      </c>
      <c r="F110" s="44"/>
      <c r="G110" s="24">
        <v>600000</v>
      </c>
      <c r="I110" s="216"/>
    </row>
    <row r="111" spans="1:9" x14ac:dyDescent="0.25">
      <c r="A111" s="19"/>
      <c r="B111" s="68" t="s">
        <v>109</v>
      </c>
      <c r="C111" s="69" t="s">
        <v>11</v>
      </c>
      <c r="D111" s="43">
        <f>SUM(E111:G111)</f>
        <v>100000</v>
      </c>
      <c r="E111" s="44">
        <v>100000</v>
      </c>
      <c r="F111" s="44"/>
      <c r="G111" s="24">
        <v>0</v>
      </c>
      <c r="I111" s="216"/>
    </row>
    <row r="112" spans="1:9" x14ac:dyDescent="0.25">
      <c r="A112" s="19"/>
      <c r="B112" s="68" t="s">
        <v>110</v>
      </c>
      <c r="C112" s="69" t="s">
        <v>11</v>
      </c>
      <c r="D112" s="43">
        <f>SUM(E112:G112)</f>
        <v>75000</v>
      </c>
      <c r="E112" s="43">
        <v>75000</v>
      </c>
      <c r="F112" s="43"/>
      <c r="G112" s="143">
        <v>0</v>
      </c>
      <c r="I112" s="216"/>
    </row>
    <row r="113" spans="1:9" s="10" customFormat="1" x14ac:dyDescent="0.25">
      <c r="A113" s="14"/>
      <c r="B113" s="68" t="s">
        <v>188</v>
      </c>
      <c r="C113" s="59" t="s">
        <v>9</v>
      </c>
      <c r="D113" s="43">
        <f>SUM(D114:D116)</f>
        <v>99728</v>
      </c>
      <c r="E113" s="43">
        <f t="shared" ref="E113:G113" si="11">SUM(E114:E116)</f>
        <v>24500</v>
      </c>
      <c r="F113" s="43">
        <f t="shared" si="11"/>
        <v>75228</v>
      </c>
      <c r="G113" s="43">
        <f t="shared" si="11"/>
        <v>0</v>
      </c>
      <c r="H113" s="9"/>
      <c r="I113" s="215"/>
    </row>
    <row r="114" spans="1:9" s="10" customFormat="1" x14ac:dyDescent="0.25">
      <c r="A114" s="14"/>
      <c r="B114" s="213" t="s">
        <v>185</v>
      </c>
      <c r="C114" s="59"/>
      <c r="D114" s="43">
        <f t="shared" ref="D114:D148" si="12">SUM(E114:G114)</f>
        <v>24500</v>
      </c>
      <c r="E114" s="144">
        <v>24500</v>
      </c>
      <c r="F114" s="144"/>
      <c r="G114" s="145"/>
      <c r="H114" s="9"/>
      <c r="I114" s="215"/>
    </row>
    <row r="115" spans="1:9" s="10" customFormat="1" ht="30" x14ac:dyDescent="0.25">
      <c r="A115" s="14"/>
      <c r="B115" s="212" t="s">
        <v>186</v>
      </c>
      <c r="C115" s="59"/>
      <c r="D115" s="43">
        <f t="shared" si="12"/>
        <v>30200</v>
      </c>
      <c r="E115" s="144"/>
      <c r="F115" s="144">
        <v>30200</v>
      </c>
      <c r="G115" s="145"/>
      <c r="H115" s="9"/>
      <c r="I115" s="215" t="s">
        <v>196</v>
      </c>
    </row>
    <row r="116" spans="1:9" s="10" customFormat="1" ht="60" x14ac:dyDescent="0.25">
      <c r="A116" s="14"/>
      <c r="B116" s="212" t="s">
        <v>187</v>
      </c>
      <c r="C116" s="59"/>
      <c r="D116" s="43">
        <f t="shared" si="12"/>
        <v>45028</v>
      </c>
      <c r="E116" s="144"/>
      <c r="F116" s="144">
        <v>45028</v>
      </c>
      <c r="G116" s="145"/>
      <c r="H116" s="9"/>
      <c r="I116" s="215" t="s">
        <v>195</v>
      </c>
    </row>
    <row r="117" spans="1:9" s="10" customFormat="1" x14ac:dyDescent="0.25">
      <c r="A117" s="14"/>
      <c r="B117" s="68" t="s">
        <v>111</v>
      </c>
      <c r="C117" s="59" t="s">
        <v>9</v>
      </c>
      <c r="D117" s="43">
        <f t="shared" si="12"/>
        <v>15000</v>
      </c>
      <c r="E117" s="144">
        <v>15000</v>
      </c>
      <c r="F117" s="144"/>
      <c r="G117" s="146">
        <v>0</v>
      </c>
      <c r="H117" s="9"/>
      <c r="I117" s="215"/>
    </row>
    <row r="118" spans="1:9" s="1" customFormat="1" ht="17.25" customHeight="1" x14ac:dyDescent="0.25">
      <c r="A118" s="19"/>
      <c r="B118" s="147" t="s">
        <v>112</v>
      </c>
      <c r="C118" s="63" t="s">
        <v>9</v>
      </c>
      <c r="D118" s="88">
        <f>SUM(E118:G118)</f>
        <v>335000</v>
      </c>
      <c r="E118" s="36">
        <f>SUM(E119:E120,E124)</f>
        <v>335000</v>
      </c>
      <c r="F118" s="36">
        <f>SUM(F119:F120,F124)</f>
        <v>0</v>
      </c>
      <c r="G118" s="37">
        <f>SUM(G121:G123)</f>
        <v>0</v>
      </c>
      <c r="I118" s="216"/>
    </row>
    <row r="119" spans="1:9" s="1" customFormat="1" ht="30" hidden="1" x14ac:dyDescent="0.25">
      <c r="A119" s="19"/>
      <c r="B119" s="137" t="s">
        <v>113</v>
      </c>
      <c r="C119" s="69"/>
      <c r="D119" s="22">
        <f t="shared" si="12"/>
        <v>0</v>
      </c>
      <c r="E119" s="23"/>
      <c r="F119" s="23"/>
      <c r="G119" s="37"/>
      <c r="I119" s="216"/>
    </row>
    <row r="120" spans="1:9" s="1" customFormat="1" x14ac:dyDescent="0.25">
      <c r="A120" s="19"/>
      <c r="B120" s="137" t="s">
        <v>114</v>
      </c>
      <c r="C120" s="69"/>
      <c r="D120" s="93">
        <f t="shared" si="12"/>
        <v>335000</v>
      </c>
      <c r="E120" s="94">
        <f>100000+85000+30000+120000</f>
        <v>335000</v>
      </c>
      <c r="F120" s="94">
        <v>0</v>
      </c>
      <c r="G120" s="148">
        <v>0</v>
      </c>
      <c r="I120" s="216"/>
    </row>
    <row r="121" spans="1:9" s="1" customFormat="1" hidden="1" x14ac:dyDescent="0.25">
      <c r="A121" s="19"/>
      <c r="B121" s="149" t="s">
        <v>115</v>
      </c>
      <c r="C121" s="69"/>
      <c r="D121" s="150">
        <f t="shared" si="12"/>
        <v>0</v>
      </c>
      <c r="E121" s="151"/>
      <c r="F121" s="151"/>
      <c r="G121" s="152"/>
      <c r="I121" s="216"/>
    </row>
    <row r="122" spans="1:9" s="1" customFormat="1" hidden="1" x14ac:dyDescent="0.25">
      <c r="A122" s="19"/>
      <c r="B122" s="149" t="s">
        <v>116</v>
      </c>
      <c r="C122" s="69"/>
      <c r="D122" s="150">
        <f t="shared" si="12"/>
        <v>0</v>
      </c>
      <c r="E122" s="151"/>
      <c r="F122" s="151"/>
      <c r="G122" s="152"/>
      <c r="I122" s="216"/>
    </row>
    <row r="123" spans="1:9" s="1" customFormat="1" hidden="1" x14ac:dyDescent="0.25">
      <c r="A123" s="19"/>
      <c r="B123" s="149" t="s">
        <v>117</v>
      </c>
      <c r="C123" s="69"/>
      <c r="D123" s="150">
        <f t="shared" si="12"/>
        <v>0</v>
      </c>
      <c r="E123" s="151"/>
      <c r="F123" s="151"/>
      <c r="G123" s="152"/>
      <c r="I123" s="216"/>
    </row>
    <row r="124" spans="1:9" s="1" customFormat="1" ht="26.25" hidden="1" x14ac:dyDescent="0.25">
      <c r="A124" s="19"/>
      <c r="B124" s="153" t="s">
        <v>118</v>
      </c>
      <c r="C124" s="69"/>
      <c r="D124" s="154">
        <f t="shared" si="12"/>
        <v>0</v>
      </c>
      <c r="E124" s="155"/>
      <c r="F124" s="155"/>
      <c r="G124" s="152"/>
      <c r="I124" s="216"/>
    </row>
    <row r="125" spans="1:9" s="1" customFormat="1" ht="17.25" customHeight="1" x14ac:dyDescent="0.25">
      <c r="A125" s="19"/>
      <c r="B125" s="133" t="s">
        <v>119</v>
      </c>
      <c r="C125" s="63"/>
      <c r="D125" s="88">
        <f>SUM(E125:G125)</f>
        <v>65430</v>
      </c>
      <c r="E125" s="36">
        <f>SUM(E126,)</f>
        <v>50000</v>
      </c>
      <c r="F125" s="36">
        <f>SUM(F126,)</f>
        <v>15430</v>
      </c>
      <c r="G125" s="41">
        <f>SUM(G126,)</f>
        <v>0</v>
      </c>
      <c r="I125" s="216"/>
    </row>
    <row r="126" spans="1:9" s="1" customFormat="1" x14ac:dyDescent="0.25">
      <c r="A126" s="19"/>
      <c r="B126" s="137" t="s">
        <v>120</v>
      </c>
      <c r="C126" s="69" t="s">
        <v>9</v>
      </c>
      <c r="D126" s="156">
        <f>SUM(E126:G126)</f>
        <v>65430</v>
      </c>
      <c r="E126" s="156">
        <f>SUM(E127:E129)</f>
        <v>50000</v>
      </c>
      <c r="F126" s="156">
        <f>SUM(F127:F129)</f>
        <v>15430</v>
      </c>
      <c r="G126" s="106">
        <f>SUM(G127:G129)</f>
        <v>0</v>
      </c>
      <c r="I126" s="216"/>
    </row>
    <row r="127" spans="1:9" s="1" customFormat="1" x14ac:dyDescent="0.25">
      <c r="A127" s="19"/>
      <c r="B127" s="149" t="s">
        <v>121</v>
      </c>
      <c r="C127" s="80"/>
      <c r="D127" s="150">
        <f t="shared" si="12"/>
        <v>30000</v>
      </c>
      <c r="E127" s="151">
        <v>30000</v>
      </c>
      <c r="F127" s="151"/>
      <c r="G127" s="24">
        <v>0</v>
      </c>
      <c r="I127" s="216"/>
    </row>
    <row r="128" spans="1:9" s="1" customFormat="1" ht="40.5" customHeight="1" x14ac:dyDescent="0.25">
      <c r="A128" s="19"/>
      <c r="B128" s="149" t="s">
        <v>201</v>
      </c>
      <c r="C128" s="80"/>
      <c r="D128" s="150"/>
      <c r="E128" s="151"/>
      <c r="F128" s="151">
        <v>15430</v>
      </c>
      <c r="G128" s="24"/>
      <c r="I128" s="216" t="s">
        <v>197</v>
      </c>
    </row>
    <row r="129" spans="1:9" s="1" customFormat="1" ht="15" customHeight="1" x14ac:dyDescent="0.25">
      <c r="A129" s="19"/>
      <c r="B129" s="149" t="s">
        <v>122</v>
      </c>
      <c r="C129" s="80"/>
      <c r="D129" s="157">
        <f t="shared" si="12"/>
        <v>20000</v>
      </c>
      <c r="E129" s="158">
        <v>20000</v>
      </c>
      <c r="F129" s="158"/>
      <c r="G129" s="75">
        <v>0</v>
      </c>
      <c r="I129" s="216"/>
    </row>
    <row r="130" spans="1:9" s="1" customFormat="1" ht="45" x14ac:dyDescent="0.25">
      <c r="A130" s="19"/>
      <c r="B130" s="159" t="s">
        <v>123</v>
      </c>
      <c r="C130" s="160" t="s">
        <v>11</v>
      </c>
      <c r="D130" s="100">
        <f>SUM(E130:G130)</f>
        <v>60385</v>
      </c>
      <c r="E130" s="161">
        <v>60385</v>
      </c>
      <c r="F130" s="161">
        <v>0</v>
      </c>
      <c r="G130" s="122">
        <v>0</v>
      </c>
      <c r="I130" s="216"/>
    </row>
    <row r="131" spans="1:9" s="1" customFormat="1" ht="17.25" customHeight="1" x14ac:dyDescent="0.25">
      <c r="A131" s="19"/>
      <c r="B131" s="133" t="s">
        <v>124</v>
      </c>
      <c r="C131" s="63" t="s">
        <v>9</v>
      </c>
      <c r="D131" s="36">
        <f>SUM(E131:G131)</f>
        <v>51000</v>
      </c>
      <c r="E131" s="36">
        <f>SUM(E132,E134)</f>
        <v>51000</v>
      </c>
      <c r="F131" s="36">
        <f>SUM(F132,F134)</f>
        <v>0</v>
      </c>
      <c r="G131" s="41">
        <f>SUM(G132:G134)</f>
        <v>0</v>
      </c>
      <c r="I131" s="216"/>
    </row>
    <row r="132" spans="1:9" s="1" customFormat="1" x14ac:dyDescent="0.25">
      <c r="A132" s="19"/>
      <c r="B132" s="68" t="s">
        <v>125</v>
      </c>
      <c r="C132" s="59"/>
      <c r="D132" s="162">
        <f t="shared" si="12"/>
        <v>40000</v>
      </c>
      <c r="E132" s="163">
        <v>40000</v>
      </c>
      <c r="F132" s="163"/>
      <c r="G132" s="164">
        <f>SUM(G133:G133)</f>
        <v>0</v>
      </c>
      <c r="I132" s="216"/>
    </row>
    <row r="133" spans="1:9" s="1" customFormat="1" hidden="1" x14ac:dyDescent="0.25">
      <c r="A133" s="19"/>
      <c r="B133" s="165"/>
      <c r="C133" s="166"/>
      <c r="D133" s="167">
        <f t="shared" si="12"/>
        <v>0</v>
      </c>
      <c r="E133" s="168"/>
      <c r="F133" s="168"/>
      <c r="G133" s="169"/>
      <c r="I133" s="216"/>
    </row>
    <row r="134" spans="1:9" s="1" customFormat="1" ht="14.25" customHeight="1" x14ac:dyDescent="0.25">
      <c r="A134" s="19"/>
      <c r="B134" s="137" t="s">
        <v>126</v>
      </c>
      <c r="C134" s="59"/>
      <c r="D134" s="93">
        <f t="shared" si="12"/>
        <v>11000</v>
      </c>
      <c r="E134" s="94">
        <v>11000</v>
      </c>
      <c r="F134" s="94"/>
      <c r="G134" s="170">
        <f>SUM(G135:G136)</f>
        <v>0</v>
      </c>
      <c r="I134" s="216"/>
    </row>
    <row r="135" spans="1:9" hidden="1" x14ac:dyDescent="0.25">
      <c r="A135" s="19"/>
      <c r="B135" s="149" t="s">
        <v>127</v>
      </c>
      <c r="C135" s="171"/>
      <c r="D135" s="150">
        <f t="shared" si="12"/>
        <v>0</v>
      </c>
      <c r="E135" s="151"/>
      <c r="F135" s="151"/>
      <c r="G135" s="45"/>
      <c r="I135" s="216"/>
    </row>
    <row r="136" spans="1:9" hidden="1" x14ac:dyDescent="0.25">
      <c r="A136" s="19"/>
      <c r="B136" s="149" t="s">
        <v>128</v>
      </c>
      <c r="C136" s="171"/>
      <c r="D136" s="150">
        <f t="shared" si="12"/>
        <v>0</v>
      </c>
      <c r="E136" s="151"/>
      <c r="F136" s="151"/>
      <c r="G136" s="45"/>
      <c r="I136" s="216"/>
    </row>
    <row r="137" spans="1:9" s="1" customFormat="1" ht="17.25" customHeight="1" x14ac:dyDescent="0.25">
      <c r="A137" s="19"/>
      <c r="B137" s="133" t="s">
        <v>129</v>
      </c>
      <c r="C137" s="140"/>
      <c r="D137" s="36">
        <f>SUM(E137:G137)</f>
        <v>480000</v>
      </c>
      <c r="E137" s="36">
        <f>SUM(E138:E148)</f>
        <v>480000</v>
      </c>
      <c r="F137" s="36">
        <f>SUM(F138:F148)</f>
        <v>0</v>
      </c>
      <c r="G137" s="41">
        <f>SUM(G139:G148)</f>
        <v>0</v>
      </c>
      <c r="I137" s="216"/>
    </row>
    <row r="138" spans="1:9" s="1" customFormat="1" ht="17.25" customHeight="1" x14ac:dyDescent="0.25">
      <c r="A138" s="19"/>
      <c r="B138" s="137" t="s">
        <v>130</v>
      </c>
      <c r="C138" s="80" t="s">
        <v>9</v>
      </c>
      <c r="D138" s="172">
        <f t="shared" si="12"/>
        <v>130000</v>
      </c>
      <c r="E138" s="173">
        <v>130000</v>
      </c>
      <c r="F138" s="173"/>
      <c r="G138" s="174">
        <v>0</v>
      </c>
      <c r="I138" s="216"/>
    </row>
    <row r="139" spans="1:9" ht="16.5" customHeight="1" x14ac:dyDescent="0.25">
      <c r="A139" s="19"/>
      <c r="B139" s="175" t="s">
        <v>131</v>
      </c>
      <c r="C139" s="69" t="s">
        <v>11</v>
      </c>
      <c r="D139" s="43">
        <f t="shared" si="12"/>
        <v>100000</v>
      </c>
      <c r="E139" s="44">
        <v>100000</v>
      </c>
      <c r="F139" s="44"/>
      <c r="G139" s="24">
        <v>0</v>
      </c>
      <c r="I139" s="216"/>
    </row>
    <row r="140" spans="1:9" ht="16.5" customHeight="1" x14ac:dyDescent="0.25">
      <c r="A140" s="19"/>
      <c r="B140" s="175" t="s">
        <v>132</v>
      </c>
      <c r="C140" s="69" t="s">
        <v>9</v>
      </c>
      <c r="D140" s="43">
        <f t="shared" si="12"/>
        <v>90000</v>
      </c>
      <c r="E140" s="44">
        <v>90000</v>
      </c>
      <c r="F140" s="44"/>
      <c r="G140" s="24">
        <v>0</v>
      </c>
      <c r="I140" s="216"/>
    </row>
    <row r="141" spans="1:9" ht="16.5" customHeight="1" x14ac:dyDescent="0.25">
      <c r="A141" s="19"/>
      <c r="B141" s="68" t="s">
        <v>133</v>
      </c>
      <c r="C141" s="69" t="s">
        <v>11</v>
      </c>
      <c r="D141" s="22">
        <f t="shared" si="12"/>
        <v>80000</v>
      </c>
      <c r="E141" s="74">
        <v>80000</v>
      </c>
      <c r="F141" s="74"/>
      <c r="G141" s="75">
        <v>0</v>
      </c>
      <c r="I141" s="216"/>
    </row>
    <row r="142" spans="1:9" ht="30.75" customHeight="1" x14ac:dyDescent="0.25">
      <c r="A142" s="19"/>
      <c r="B142" s="70" t="s">
        <v>134</v>
      </c>
      <c r="C142" s="59" t="s">
        <v>11</v>
      </c>
      <c r="D142" s="43">
        <f t="shared" si="12"/>
        <v>50000</v>
      </c>
      <c r="E142" s="44">
        <v>50000</v>
      </c>
      <c r="F142" s="44"/>
      <c r="G142" s="45">
        <v>0</v>
      </c>
      <c r="I142" s="216"/>
    </row>
    <row r="143" spans="1:9" ht="30" x14ac:dyDescent="0.25">
      <c r="A143" s="19"/>
      <c r="B143" s="70" t="s">
        <v>135</v>
      </c>
      <c r="C143" s="59" t="s">
        <v>11</v>
      </c>
      <c r="D143" s="43">
        <f t="shared" si="12"/>
        <v>30000</v>
      </c>
      <c r="E143" s="44">
        <v>30000</v>
      </c>
      <c r="F143" s="44"/>
      <c r="G143" s="45">
        <v>0</v>
      </c>
      <c r="I143" s="216"/>
    </row>
    <row r="144" spans="1:9" hidden="1" x14ac:dyDescent="0.25">
      <c r="A144" s="19"/>
      <c r="B144" s="175" t="s">
        <v>136</v>
      </c>
      <c r="C144" s="69" t="s">
        <v>9</v>
      </c>
      <c r="D144" s="43">
        <f t="shared" si="12"/>
        <v>0</v>
      </c>
      <c r="E144" s="44"/>
      <c r="F144" s="44"/>
      <c r="G144" s="24"/>
      <c r="I144" s="216"/>
    </row>
    <row r="145" spans="1:9" hidden="1" x14ac:dyDescent="0.25">
      <c r="A145" s="19"/>
      <c r="B145" s="176" t="s">
        <v>137</v>
      </c>
      <c r="C145" s="69" t="s">
        <v>11</v>
      </c>
      <c r="D145" s="43">
        <f t="shared" si="12"/>
        <v>0</v>
      </c>
      <c r="E145" s="44"/>
      <c r="F145" s="44"/>
      <c r="G145" s="24"/>
      <c r="I145" s="216"/>
    </row>
    <row r="146" spans="1:9" hidden="1" x14ac:dyDescent="0.25">
      <c r="A146" s="19"/>
      <c r="B146" s="176" t="s">
        <v>138</v>
      </c>
      <c r="C146" s="69" t="s">
        <v>11</v>
      </c>
      <c r="D146" s="43">
        <f t="shared" si="12"/>
        <v>0</v>
      </c>
      <c r="E146" s="44"/>
      <c r="F146" s="44"/>
      <c r="G146" s="24"/>
      <c r="I146" s="216"/>
    </row>
    <row r="147" spans="1:9" ht="30" hidden="1" x14ac:dyDescent="0.25">
      <c r="A147" s="19"/>
      <c r="B147" s="176" t="s">
        <v>139</v>
      </c>
      <c r="C147" s="69" t="s">
        <v>9</v>
      </c>
      <c r="D147" s="43">
        <f t="shared" si="12"/>
        <v>0</v>
      </c>
      <c r="E147" s="44"/>
      <c r="F147" s="44"/>
      <c r="G147" s="24"/>
      <c r="I147" s="216"/>
    </row>
    <row r="148" spans="1:9" s="10" customFormat="1" ht="30" hidden="1" x14ac:dyDescent="0.2">
      <c r="A148" s="14"/>
      <c r="B148" s="177" t="s">
        <v>140</v>
      </c>
      <c r="C148" s="92" t="s">
        <v>11</v>
      </c>
      <c r="D148" s="43">
        <f t="shared" si="12"/>
        <v>0</v>
      </c>
      <c r="E148" s="94"/>
      <c r="F148" s="94"/>
      <c r="G148" s="170"/>
      <c r="H148" s="9"/>
      <c r="I148" s="215"/>
    </row>
    <row r="149" spans="1:9" s="10" customFormat="1" ht="30" hidden="1" x14ac:dyDescent="0.2">
      <c r="A149" s="14"/>
      <c r="B149" s="159" t="s">
        <v>141</v>
      </c>
      <c r="C149" s="160" t="s">
        <v>11</v>
      </c>
      <c r="D149" s="100">
        <f>SUM(E149:G149)</f>
        <v>0</v>
      </c>
      <c r="E149" s="161"/>
      <c r="F149" s="161"/>
      <c r="G149" s="122">
        <v>0</v>
      </c>
      <c r="H149" s="9"/>
      <c r="I149" s="215"/>
    </row>
    <row r="150" spans="1:9" s="1" customFormat="1" ht="17.25" customHeight="1" x14ac:dyDescent="0.25">
      <c r="A150" s="19"/>
      <c r="B150" s="133" t="s">
        <v>142</v>
      </c>
      <c r="C150" s="63"/>
      <c r="D150" s="36">
        <f>SUM(E150:G150)</f>
        <v>2195000</v>
      </c>
      <c r="E150" s="36">
        <f>SUM(E151:E152)</f>
        <v>1570000</v>
      </c>
      <c r="F150" s="36">
        <f>SUM(F151:F152)</f>
        <v>0</v>
      </c>
      <c r="G150" s="41">
        <f>SUM(G151:G152)</f>
        <v>625000</v>
      </c>
      <c r="I150" s="216"/>
    </row>
    <row r="151" spans="1:9" s="1" customFormat="1" x14ac:dyDescent="0.25">
      <c r="A151" s="19"/>
      <c r="B151" s="137" t="s">
        <v>143</v>
      </c>
      <c r="C151" s="69" t="s">
        <v>9</v>
      </c>
      <c r="D151" s="22">
        <f t="shared" ref="D151:D152" si="13">SUM(E151:G151)</f>
        <v>2155000</v>
      </c>
      <c r="E151" s="178">
        <v>1530000</v>
      </c>
      <c r="F151" s="178"/>
      <c r="G151" s="179">
        <v>625000</v>
      </c>
      <c r="I151" s="216"/>
    </row>
    <row r="152" spans="1:9" x14ac:dyDescent="0.25">
      <c r="A152" s="19"/>
      <c r="B152" s="137" t="s">
        <v>144</v>
      </c>
      <c r="C152" s="69" t="s">
        <v>9</v>
      </c>
      <c r="D152" s="22">
        <f t="shared" si="13"/>
        <v>40000</v>
      </c>
      <c r="E152" s="23">
        <v>40000</v>
      </c>
      <c r="F152" s="23"/>
      <c r="G152" s="24">
        <v>0</v>
      </c>
      <c r="I152" s="216"/>
    </row>
    <row r="153" spans="1:9" s="9" customFormat="1" ht="22.5" customHeight="1" x14ac:dyDescent="0.2">
      <c r="A153" s="8"/>
      <c r="B153" s="15" t="s">
        <v>145</v>
      </c>
      <c r="C153" s="16"/>
      <c r="D153" s="48">
        <f>SUM(E153:G153)</f>
        <v>14162232</v>
      </c>
      <c r="E153" s="32">
        <f>SUM(E154,E163,E172,E175,E178,E179)</f>
        <v>13119400</v>
      </c>
      <c r="F153" s="32">
        <f>SUM(F154,F163,F172,F175,F178,F179)</f>
        <v>359232</v>
      </c>
      <c r="G153" s="33">
        <f>SUM(G154,G163,G172,G175,G178,G179)</f>
        <v>683600</v>
      </c>
      <c r="I153" s="215"/>
    </row>
    <row r="154" spans="1:9" s="1" customFormat="1" ht="17.25" customHeight="1" x14ac:dyDescent="0.25">
      <c r="A154" s="19"/>
      <c r="B154" s="180" t="s">
        <v>146</v>
      </c>
      <c r="C154" s="21" t="s">
        <v>9</v>
      </c>
      <c r="D154" s="104">
        <f>SUM(E154:G154)</f>
        <v>2968000</v>
      </c>
      <c r="E154" s="105">
        <f>SUM(E158:E162)</f>
        <v>2500000</v>
      </c>
      <c r="F154" s="105">
        <f>SUM(F158:F162)</f>
        <v>0</v>
      </c>
      <c r="G154" s="106">
        <f>SUM(G158:G162)</f>
        <v>468000</v>
      </c>
      <c r="I154" s="216"/>
    </row>
    <row r="155" spans="1:9" ht="16.5" hidden="1" customHeight="1" x14ac:dyDescent="0.25">
      <c r="A155" s="19"/>
      <c r="B155" s="181" t="s">
        <v>147</v>
      </c>
      <c r="C155" s="35" t="s">
        <v>9</v>
      </c>
      <c r="D155" s="182">
        <f>SUM(E155:G155)</f>
        <v>0</v>
      </c>
      <c r="E155" s="178"/>
      <c r="F155" s="178"/>
      <c r="G155" s="179"/>
      <c r="I155" s="216"/>
    </row>
    <row r="156" spans="1:9" s="187" customFormat="1" ht="15" hidden="1" customHeight="1" x14ac:dyDescent="0.2">
      <c r="A156" s="183"/>
      <c r="B156" s="184" t="s">
        <v>148</v>
      </c>
      <c r="C156" s="185"/>
      <c r="D156" s="157">
        <f t="shared" ref="D156:D162" si="14">SUM(E156:G156)</f>
        <v>0</v>
      </c>
      <c r="E156" s="186"/>
      <c r="F156" s="186"/>
      <c r="G156" s="152"/>
      <c r="I156" s="219"/>
    </row>
    <row r="157" spans="1:9" s="187" customFormat="1" ht="15" hidden="1" customHeight="1" x14ac:dyDescent="0.2">
      <c r="A157" s="183"/>
      <c r="B157" s="184" t="s">
        <v>149</v>
      </c>
      <c r="C157" s="185"/>
      <c r="D157" s="157">
        <f t="shared" si="14"/>
        <v>0</v>
      </c>
      <c r="E157" s="186"/>
      <c r="F157" s="186"/>
      <c r="G157" s="152"/>
      <c r="I157" s="219"/>
    </row>
    <row r="158" spans="1:9" x14ac:dyDescent="0.25">
      <c r="A158" s="19"/>
      <c r="B158" s="188" t="s">
        <v>150</v>
      </c>
      <c r="C158" s="189"/>
      <c r="D158" s="22">
        <f t="shared" si="14"/>
        <v>2438000</v>
      </c>
      <c r="E158" s="74">
        <v>1970000</v>
      </c>
      <c r="F158" s="74"/>
      <c r="G158" s="75">
        <v>468000</v>
      </c>
      <c r="I158" s="216"/>
    </row>
    <row r="159" spans="1:9" s="190" customFormat="1" x14ac:dyDescent="0.25">
      <c r="A159" s="183"/>
      <c r="B159" s="38" t="s">
        <v>151</v>
      </c>
      <c r="C159" s="189"/>
      <c r="D159" s="43">
        <f t="shared" si="14"/>
        <v>300000</v>
      </c>
      <c r="E159" s="44">
        <v>300000</v>
      </c>
      <c r="F159" s="44"/>
      <c r="G159" s="45">
        <v>0</v>
      </c>
      <c r="H159" s="1"/>
      <c r="I159" s="219"/>
    </row>
    <row r="160" spans="1:9" ht="30" x14ac:dyDescent="0.25">
      <c r="A160" s="19"/>
      <c r="B160" s="191" t="s">
        <v>152</v>
      </c>
      <c r="C160" s="42"/>
      <c r="D160" s="43">
        <f t="shared" si="14"/>
        <v>100000</v>
      </c>
      <c r="E160" s="44">
        <v>100000</v>
      </c>
      <c r="F160" s="44"/>
      <c r="G160" s="45">
        <v>0</v>
      </c>
      <c r="I160" s="216"/>
    </row>
    <row r="161" spans="1:9" x14ac:dyDescent="0.25">
      <c r="A161" s="19"/>
      <c r="B161" s="38" t="s">
        <v>153</v>
      </c>
      <c r="C161" s="21"/>
      <c r="D161" s="43">
        <f t="shared" si="14"/>
        <v>80000</v>
      </c>
      <c r="E161" s="44">
        <v>80000</v>
      </c>
      <c r="F161" s="44"/>
      <c r="G161" s="45">
        <v>0</v>
      </c>
      <c r="I161" s="216"/>
    </row>
    <row r="162" spans="1:9" s="10" customFormat="1" ht="30" x14ac:dyDescent="0.2">
      <c r="A162" s="14"/>
      <c r="B162" s="124" t="s">
        <v>154</v>
      </c>
      <c r="C162" s="125"/>
      <c r="D162" s="93">
        <f t="shared" si="14"/>
        <v>50000</v>
      </c>
      <c r="E162" s="94">
        <v>50000</v>
      </c>
      <c r="F162" s="94"/>
      <c r="G162" s="170">
        <v>0</v>
      </c>
      <c r="H162" s="9"/>
      <c r="I162" s="215"/>
    </row>
    <row r="163" spans="1:9" s="9" customFormat="1" ht="17.25" customHeight="1" x14ac:dyDescent="0.25">
      <c r="A163" s="14"/>
      <c r="B163" s="192" t="s">
        <v>155</v>
      </c>
      <c r="C163" s="193" t="s">
        <v>9</v>
      </c>
      <c r="D163" s="88">
        <f>SUM(E163:G163)</f>
        <v>10626571</v>
      </c>
      <c r="E163" s="89">
        <f>SUM(E164:E171)</f>
        <v>10069400</v>
      </c>
      <c r="F163" s="89">
        <f>SUM(F164:F171)</f>
        <v>341571</v>
      </c>
      <c r="G163" s="90">
        <f>SUM(G164:G171)</f>
        <v>215600</v>
      </c>
      <c r="I163" s="215"/>
    </row>
    <row r="164" spans="1:9" s="187" customFormat="1" x14ac:dyDescent="0.25">
      <c r="A164" s="183"/>
      <c r="B164" s="38" t="s">
        <v>156</v>
      </c>
      <c r="C164" s="185"/>
      <c r="D164" s="22">
        <f t="shared" ref="D164:D171" si="15">SUM(E164:G164)</f>
        <v>9660000</v>
      </c>
      <c r="E164" s="23">
        <f>8044400+1400000</f>
        <v>9444400</v>
      </c>
      <c r="F164" s="23"/>
      <c r="G164" s="24">
        <v>215600</v>
      </c>
      <c r="I164" s="219"/>
    </row>
    <row r="165" spans="1:9" s="187" customFormat="1" ht="64.5" x14ac:dyDescent="0.25">
      <c r="A165" s="183"/>
      <c r="B165" s="38" t="s">
        <v>189</v>
      </c>
      <c r="C165" s="185"/>
      <c r="D165" s="22"/>
      <c r="E165" s="23"/>
      <c r="F165" s="23">
        <v>330000</v>
      </c>
      <c r="G165" s="24"/>
      <c r="I165" s="220" t="s">
        <v>202</v>
      </c>
    </row>
    <row r="166" spans="1:9" s="187" customFormat="1" x14ac:dyDescent="0.25">
      <c r="A166" s="183"/>
      <c r="B166" s="38" t="s">
        <v>157</v>
      </c>
      <c r="C166" s="194"/>
      <c r="D166" s="22">
        <f t="shared" si="15"/>
        <v>176571</v>
      </c>
      <c r="E166" s="23">
        <v>165000</v>
      </c>
      <c r="F166" s="23">
        <v>11571</v>
      </c>
      <c r="G166" s="24">
        <v>0</v>
      </c>
      <c r="I166" s="220" t="s">
        <v>198</v>
      </c>
    </row>
    <row r="167" spans="1:9" s="187" customFormat="1" x14ac:dyDescent="0.25">
      <c r="A167" s="183"/>
      <c r="B167" s="38" t="s">
        <v>158</v>
      </c>
      <c r="C167" s="194"/>
      <c r="D167" s="22">
        <f t="shared" si="15"/>
        <v>150000</v>
      </c>
      <c r="E167" s="23">
        <v>150000</v>
      </c>
      <c r="F167" s="23"/>
      <c r="G167" s="24">
        <v>0</v>
      </c>
      <c r="I167" s="219"/>
    </row>
    <row r="168" spans="1:9" s="187" customFormat="1" x14ac:dyDescent="0.25">
      <c r="A168" s="183"/>
      <c r="B168" s="38" t="s">
        <v>159</v>
      </c>
      <c r="C168" s="194"/>
      <c r="D168" s="22">
        <f t="shared" si="15"/>
        <v>140000</v>
      </c>
      <c r="E168" s="23">
        <v>140000</v>
      </c>
      <c r="F168" s="23"/>
      <c r="G168" s="24">
        <v>0</v>
      </c>
      <c r="I168" s="219"/>
    </row>
    <row r="169" spans="1:9" s="187" customFormat="1" ht="30" x14ac:dyDescent="0.25">
      <c r="A169" s="183"/>
      <c r="B169" s="38" t="s">
        <v>160</v>
      </c>
      <c r="C169" s="194"/>
      <c r="D169" s="43">
        <f t="shared" si="15"/>
        <v>90000</v>
      </c>
      <c r="E169" s="44">
        <v>90000</v>
      </c>
      <c r="F169" s="44"/>
      <c r="G169" s="45">
        <v>0</v>
      </c>
      <c r="I169" s="219"/>
    </row>
    <row r="170" spans="1:9" s="187" customFormat="1" x14ac:dyDescent="0.25">
      <c r="A170" s="183"/>
      <c r="B170" s="38" t="s">
        <v>161</v>
      </c>
      <c r="C170" s="194"/>
      <c r="D170" s="43">
        <f t="shared" si="15"/>
        <v>50000</v>
      </c>
      <c r="E170" s="44">
        <v>50000</v>
      </c>
      <c r="F170" s="44"/>
      <c r="G170" s="45">
        <v>0</v>
      </c>
      <c r="I170" s="219"/>
    </row>
    <row r="171" spans="1:9" s="187" customFormat="1" ht="30" x14ac:dyDescent="0.25">
      <c r="A171" s="183"/>
      <c r="B171" s="38" t="s">
        <v>162</v>
      </c>
      <c r="C171" s="185"/>
      <c r="D171" s="43">
        <f t="shared" si="15"/>
        <v>30000</v>
      </c>
      <c r="E171" s="44">
        <v>30000</v>
      </c>
      <c r="F171" s="44"/>
      <c r="G171" s="195">
        <v>0</v>
      </c>
      <c r="I171" s="219"/>
    </row>
    <row r="172" spans="1:9" s="1" customFormat="1" hidden="1" x14ac:dyDescent="0.25">
      <c r="A172" s="19"/>
      <c r="B172" s="181" t="s">
        <v>163</v>
      </c>
      <c r="C172" s="193" t="s">
        <v>9</v>
      </c>
      <c r="D172" s="119">
        <f t="shared" ref="D172" si="16">SUM(E172:G172)</f>
        <v>0</v>
      </c>
      <c r="E172" s="100">
        <f>SUM(E173:E174)</f>
        <v>0</v>
      </c>
      <c r="F172" s="100">
        <f>SUM(F173:F174)</f>
        <v>0</v>
      </c>
      <c r="G172" s="196">
        <f>SUM(G173:G174)</f>
        <v>0</v>
      </c>
      <c r="I172" s="216"/>
    </row>
    <row r="173" spans="1:9" s="1" customFormat="1" hidden="1" x14ac:dyDescent="0.25">
      <c r="A173" s="19"/>
      <c r="B173" s="38" t="s">
        <v>164</v>
      </c>
      <c r="C173" s="42"/>
      <c r="D173" s="43">
        <f>SUM(E173:G173)</f>
        <v>0</v>
      </c>
      <c r="E173" s="109"/>
      <c r="F173" s="109"/>
      <c r="G173" s="110"/>
      <c r="I173" s="216"/>
    </row>
    <row r="174" spans="1:9" s="1" customFormat="1" hidden="1" x14ac:dyDescent="0.25">
      <c r="A174" s="19"/>
      <c r="B174" s="38" t="s">
        <v>165</v>
      </c>
      <c r="C174" s="42"/>
      <c r="D174" s="43">
        <f>SUM(E174:G174)</f>
        <v>0</v>
      </c>
      <c r="E174" s="44"/>
      <c r="F174" s="44"/>
      <c r="G174" s="45"/>
      <c r="I174" s="216"/>
    </row>
    <row r="175" spans="1:9" s="10" customFormat="1" x14ac:dyDescent="0.2">
      <c r="A175" s="14"/>
      <c r="B175" s="197" t="s">
        <v>166</v>
      </c>
      <c r="C175" s="193" t="s">
        <v>9</v>
      </c>
      <c r="D175" s="119">
        <f>SUM(E175:G175)</f>
        <v>5489</v>
      </c>
      <c r="E175" s="161">
        <f>SUM(E176:E177)</f>
        <v>0</v>
      </c>
      <c r="F175" s="161">
        <f>SUM(F176:F177)</f>
        <v>5489</v>
      </c>
      <c r="G175" s="122">
        <f>SUM(G176:G177)</f>
        <v>0</v>
      </c>
      <c r="H175" s="9"/>
      <c r="I175" s="215"/>
    </row>
    <row r="176" spans="1:9" s="10" customFormat="1" ht="30" x14ac:dyDescent="0.2">
      <c r="A176" s="14"/>
      <c r="B176" s="191" t="s">
        <v>167</v>
      </c>
      <c r="C176" s="42"/>
      <c r="D176" s="108">
        <f>SUM(E176:G176)</f>
        <v>5489</v>
      </c>
      <c r="E176" s="109"/>
      <c r="F176" s="109">
        <v>5489</v>
      </c>
      <c r="G176" s="110"/>
      <c r="H176" s="9"/>
      <c r="I176" s="215" t="s">
        <v>199</v>
      </c>
    </row>
    <row r="177" spans="1:9" s="10" customFormat="1" hidden="1" x14ac:dyDescent="0.2">
      <c r="A177" s="14"/>
      <c r="B177" s="191" t="s">
        <v>168</v>
      </c>
      <c r="C177" s="42"/>
      <c r="D177" s="43">
        <f>SUM(E177:G177)</f>
        <v>0</v>
      </c>
      <c r="E177" s="44"/>
      <c r="F177" s="44"/>
      <c r="G177" s="45"/>
      <c r="H177" s="9"/>
      <c r="I177" s="215"/>
    </row>
    <row r="178" spans="1:9" s="9" customFormat="1" ht="45" hidden="1" x14ac:dyDescent="0.2">
      <c r="A178" s="14"/>
      <c r="B178" s="118" t="s">
        <v>169</v>
      </c>
      <c r="C178" s="125" t="s">
        <v>9</v>
      </c>
      <c r="D178" s="97">
        <f t="shared" ref="D178:D183" si="17">SUM(E178:G178)</f>
        <v>0</v>
      </c>
      <c r="E178" s="60"/>
      <c r="F178" s="60"/>
      <c r="G178" s="61">
        <v>0</v>
      </c>
      <c r="I178" s="215"/>
    </row>
    <row r="179" spans="1:9" s="1" customFormat="1" x14ac:dyDescent="0.25">
      <c r="A179" s="19"/>
      <c r="B179" s="192" t="s">
        <v>170</v>
      </c>
      <c r="C179" s="35"/>
      <c r="D179" s="119">
        <f t="shared" si="17"/>
        <v>562172</v>
      </c>
      <c r="E179" s="36">
        <f>SUM(E180:E183)</f>
        <v>550000</v>
      </c>
      <c r="F179" s="36">
        <f>SUM(F180:F183)</f>
        <v>12172</v>
      </c>
      <c r="G179" s="41">
        <f>SUM(G180:G183)</f>
        <v>0</v>
      </c>
      <c r="I179" s="216"/>
    </row>
    <row r="180" spans="1:9" x14ac:dyDescent="0.25">
      <c r="A180" s="19"/>
      <c r="B180" s="20" t="s">
        <v>171</v>
      </c>
      <c r="C180" s="21" t="s">
        <v>9</v>
      </c>
      <c r="D180" s="43">
        <f t="shared" si="17"/>
        <v>200000</v>
      </c>
      <c r="E180" s="44">
        <v>200000</v>
      </c>
      <c r="F180" s="44"/>
      <c r="G180" s="45">
        <v>0</v>
      </c>
      <c r="I180" s="216"/>
    </row>
    <row r="181" spans="1:9" x14ac:dyDescent="0.25">
      <c r="A181" s="19"/>
      <c r="B181" s="20" t="s">
        <v>172</v>
      </c>
      <c r="C181" s="21" t="s">
        <v>9</v>
      </c>
      <c r="D181" s="43">
        <f t="shared" si="17"/>
        <v>150000</v>
      </c>
      <c r="E181" s="44">
        <v>150000</v>
      </c>
      <c r="F181" s="44"/>
      <c r="G181" s="45">
        <v>0</v>
      </c>
      <c r="I181" s="216"/>
    </row>
    <row r="182" spans="1:9" ht="30" x14ac:dyDescent="0.25">
      <c r="A182" s="19"/>
      <c r="B182" s="20" t="s">
        <v>173</v>
      </c>
      <c r="C182" s="21" t="s">
        <v>9</v>
      </c>
      <c r="D182" s="43">
        <f t="shared" si="17"/>
        <v>112172</v>
      </c>
      <c r="E182" s="44">
        <v>100000</v>
      </c>
      <c r="F182" s="44">
        <v>12172</v>
      </c>
      <c r="G182" s="45">
        <v>0</v>
      </c>
      <c r="I182" s="216" t="s">
        <v>200</v>
      </c>
    </row>
    <row r="183" spans="1:9" ht="15.75" customHeight="1" x14ac:dyDescent="0.25">
      <c r="A183" s="19"/>
      <c r="B183" s="20" t="s">
        <v>174</v>
      </c>
      <c r="C183" s="42" t="s">
        <v>11</v>
      </c>
      <c r="D183" s="43">
        <f t="shared" si="17"/>
        <v>100000</v>
      </c>
      <c r="E183" s="44">
        <v>100000</v>
      </c>
      <c r="F183" s="44"/>
      <c r="G183" s="45">
        <v>0</v>
      </c>
      <c r="I183" s="216"/>
    </row>
    <row r="184" spans="1:9" s="9" customFormat="1" ht="21" customHeight="1" x14ac:dyDescent="0.2">
      <c r="A184" s="8"/>
      <c r="B184" s="15" t="s">
        <v>175</v>
      </c>
      <c r="C184" s="16"/>
      <c r="D184" s="48">
        <f>SUM(E184:G184)</f>
        <v>3180000</v>
      </c>
      <c r="E184" s="32">
        <f>SUM(E185,E186,E189)</f>
        <v>1680000</v>
      </c>
      <c r="F184" s="32">
        <f>SUM(F185,F186,F189)</f>
        <v>0</v>
      </c>
      <c r="G184" s="33">
        <f>SUM(G185,G186,G189)</f>
        <v>1500000</v>
      </c>
      <c r="I184" s="215"/>
    </row>
    <row r="185" spans="1:9" s="10" customFormat="1" ht="33" hidden="1" customHeight="1" x14ac:dyDescent="0.2">
      <c r="A185" s="14"/>
      <c r="B185" s="116" t="s">
        <v>176</v>
      </c>
      <c r="C185" s="42" t="s">
        <v>9</v>
      </c>
      <c r="D185" s="117">
        <f>SUM(E185:G185)</f>
        <v>0</v>
      </c>
      <c r="E185" s="60"/>
      <c r="F185" s="60"/>
      <c r="G185" s="61">
        <v>0</v>
      </c>
      <c r="H185" s="9"/>
      <c r="I185" s="215"/>
    </row>
    <row r="186" spans="1:9" s="10" customFormat="1" x14ac:dyDescent="0.2">
      <c r="A186" s="14"/>
      <c r="B186" s="116" t="s">
        <v>177</v>
      </c>
      <c r="C186" s="42" t="s">
        <v>9</v>
      </c>
      <c r="D186" s="97">
        <f t="shared" ref="D186:D191" si="18">SUM(E186:G186)</f>
        <v>30000</v>
      </c>
      <c r="E186" s="98">
        <f>SUM(E187:E188)</f>
        <v>30000</v>
      </c>
      <c r="F186" s="98">
        <f>SUM(F187:F188)</f>
        <v>0</v>
      </c>
      <c r="G186" s="126">
        <f>SUM(G187:G188)</f>
        <v>0</v>
      </c>
      <c r="H186" s="9"/>
      <c r="I186" s="215"/>
    </row>
    <row r="187" spans="1:9" s="10" customFormat="1" hidden="1" x14ac:dyDescent="0.2">
      <c r="A187" s="14"/>
      <c r="B187" s="198" t="s">
        <v>178</v>
      </c>
      <c r="C187" s="42" t="s">
        <v>9</v>
      </c>
      <c r="D187" s="93">
        <f t="shared" si="18"/>
        <v>0</v>
      </c>
      <c r="E187" s="163"/>
      <c r="F187" s="163"/>
      <c r="G187" s="196"/>
      <c r="H187" s="9"/>
      <c r="I187" s="215"/>
    </row>
    <row r="188" spans="1:9" s="10" customFormat="1" x14ac:dyDescent="0.2">
      <c r="A188" s="14"/>
      <c r="B188" s="199" t="s">
        <v>179</v>
      </c>
      <c r="C188" s="125"/>
      <c r="D188" s="162">
        <f t="shared" si="18"/>
        <v>30000</v>
      </c>
      <c r="E188" s="163">
        <v>30000</v>
      </c>
      <c r="F188" s="163"/>
      <c r="G188" s="164">
        <v>0</v>
      </c>
      <c r="H188" s="9"/>
      <c r="I188" s="215"/>
    </row>
    <row r="189" spans="1:9" s="10" customFormat="1" ht="17.25" customHeight="1" x14ac:dyDescent="0.2">
      <c r="A189" s="14"/>
      <c r="B189" s="197" t="s">
        <v>180</v>
      </c>
      <c r="C189" s="42" t="s">
        <v>9</v>
      </c>
      <c r="D189" s="200">
        <f>SUM(E189:G189)</f>
        <v>3150000</v>
      </c>
      <c r="E189" s="201">
        <f>SUM(E190:E191)</f>
        <v>1650000</v>
      </c>
      <c r="F189" s="201">
        <f>SUM(F190:F191)</f>
        <v>0</v>
      </c>
      <c r="G189" s="202">
        <f>SUM(G190:G191)</f>
        <v>1500000</v>
      </c>
      <c r="H189" s="9"/>
      <c r="I189" s="215"/>
    </row>
    <row r="190" spans="1:9" s="10" customFormat="1" x14ac:dyDescent="0.2">
      <c r="A190" s="14"/>
      <c r="B190" s="198" t="s">
        <v>181</v>
      </c>
      <c r="C190" s="42"/>
      <c r="D190" s="43">
        <f t="shared" ref="D190" si="19">SUM(E190:G190)</f>
        <v>3000000</v>
      </c>
      <c r="E190" s="44">
        <v>1500000</v>
      </c>
      <c r="F190" s="44"/>
      <c r="G190" s="45">
        <v>1500000</v>
      </c>
      <c r="H190" s="9"/>
      <c r="I190" s="215"/>
    </row>
    <row r="191" spans="1:9" x14ac:dyDescent="0.25">
      <c r="A191" s="111"/>
      <c r="B191" s="203" t="s">
        <v>182</v>
      </c>
      <c r="C191" s="204"/>
      <c r="D191" s="205">
        <f t="shared" si="18"/>
        <v>150000</v>
      </c>
      <c r="E191" s="28">
        <v>150000</v>
      </c>
      <c r="F191" s="28"/>
      <c r="G191" s="29">
        <v>0</v>
      </c>
      <c r="I191" s="216"/>
    </row>
    <row r="192" spans="1:9" x14ac:dyDescent="0.25">
      <c r="B192" s="2"/>
      <c r="C192" s="206"/>
      <c r="D192" s="207"/>
      <c r="E192" s="2"/>
      <c r="F192" s="2"/>
    </row>
    <row r="193" spans="2:7" ht="13.5" customHeight="1" x14ac:dyDescent="0.25">
      <c r="B193" s="221"/>
      <c r="C193" s="221"/>
      <c r="D193" s="221"/>
      <c r="E193" s="222"/>
      <c r="F193" s="222"/>
      <c r="G193" s="222"/>
    </row>
  </sheetData>
  <mergeCells count="7">
    <mergeCell ref="B193:G193"/>
    <mergeCell ref="B2:G2"/>
    <mergeCell ref="B4:B5"/>
    <mergeCell ref="C4:C5"/>
    <mergeCell ref="D4:D5"/>
    <mergeCell ref="E4:G4"/>
    <mergeCell ref="B10:G10"/>
  </mergeCells>
  <pageMargins left="0.74803149606299213" right="0.74803149606299213" top="1.1023622047244095" bottom="0.98425196850393704" header="0.51181102362204722" footer="0.51181102362204722"/>
  <pageSetup paperSize="9" scale="80" orientation="landscape" useFirstPageNumber="1"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lisa 4</vt:lpstr>
      <vt:lpstr>'lisa 4'!Print_Titles</vt:lpstr>
    </vt:vector>
  </TitlesOfParts>
  <Company>Tartu Linnavalitsus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Tiina Ligi</dc:creator>
  <cp:lastModifiedBy> Tiina Ligi</cp:lastModifiedBy>
  <cp:lastPrinted>2020-02-11T06:52:55Z</cp:lastPrinted>
  <dcterms:created xsi:type="dcterms:W3CDTF">2020-02-11T06:10:24Z</dcterms:created>
  <dcterms:modified xsi:type="dcterms:W3CDTF">2020-02-11T07:48:26Z</dcterms:modified>
</cp:coreProperties>
</file>